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財政係\財政共通\公会計制度・固定資産台帳\07　パブリック・マネジメント・コンサルタント\★【PMCより】R4財務書類\公表用\"/>
    </mc:Choice>
  </mc:AlternateContent>
  <bookViews>
    <workbookView xWindow="28680" yWindow="-120" windowWidth="29040" windowHeight="15720" tabRatio="756"/>
  </bookViews>
  <sheets>
    <sheet name="〇投資及び出資金の明細" sheetId="1" r:id="rId1"/>
    <sheet name="〇基金の明細" sheetId="2" r:id="rId2"/>
    <sheet name="〇貸付金の明細" sheetId="3" r:id="rId3"/>
    <sheet name="〇長期延滞債権の明細" sheetId="4" r:id="rId4"/>
    <sheet name="〇未収金の明細" sheetId="5" r:id="rId5"/>
    <sheet name="〇引当金の明細" sheetId="10" r:id="rId6"/>
    <sheet name="〇附属明細書_地方債等（借入先別）の明細" sheetId="32" r:id="rId7"/>
    <sheet name="〇地方債等（利率別）の明細" sheetId="19" r:id="rId8"/>
    <sheet name="〇地方債等（返済期間別）の明細" sheetId="20" r:id="rId9"/>
    <sheet name="〇特定の契約情報が付された地方債等の概要" sheetId="21" r:id="rId10"/>
    <sheet name="〇補助金等の明細" sheetId="11" r:id="rId11"/>
    <sheet name="〇財源情報の明細" sheetId="22" r:id="rId12"/>
    <sheet name="〇財源の明細" sheetId="17" r:id="rId13"/>
    <sheet name="〇資金の明細" sheetId="13" r:id="rId14"/>
    <sheet name="〇有形固定資産の明細" sheetId="29" r:id="rId15"/>
    <sheet name="〇有形固定資産に係る行政目的別の明細" sheetId="30" r:id="rId16"/>
  </sheets>
  <definedNames>
    <definedName name="_xlnm.Print_Area" localSheetId="12">〇財源の明細!$A$1:$E$22</definedName>
    <definedName name="_xlnm.Print_Area" localSheetId="2">〇貸付金の明細!$A$1:$F$10</definedName>
    <definedName name="_xlnm.Print_Area" localSheetId="8">'〇地方債等（返済期間別）の明細'!$A$1:$J$6</definedName>
    <definedName name="_xlnm.Print_Area" localSheetId="7">'〇地方債等（利率別）の明細'!$A$1:$I$6</definedName>
    <definedName name="_xlnm.Print_Area" localSheetId="3">〇長期延滞債権の明細!$A$1:$C$30</definedName>
    <definedName name="_xlnm.Print_Area" localSheetId="0">〇投資及び出資金の明細!$A$1:$K$25</definedName>
    <definedName name="_xlnm.Print_Area" localSheetId="6">'〇附属明細書_地方債等（借入先別）の明細'!$A$1:$K$19</definedName>
    <definedName name="_xlnm.Print_Area" localSheetId="10">〇補助金等の明細!$A$1:$E$28</definedName>
    <definedName name="_xlnm.Print_Area" localSheetId="4">〇未収金の明細!$A$1:$C$25</definedName>
    <definedName name="_xlnm.Print_Titles" localSheetId="15">〇有形固定資産に係る行政目的別の明細!$1:$5</definedName>
    <definedName name="_xlnm.Print_Titles" localSheetId="14">〇有形固定資産の明細!$1:$5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H6" i="20"/>
  <c r="C7" i="5" l="1"/>
  <c r="E8" i="17" l="1"/>
  <c r="D12" i="11"/>
  <c r="A6" i="19"/>
  <c r="C23" i="5" l="1"/>
  <c r="C20" i="5"/>
  <c r="C17" i="5"/>
  <c r="C16" i="5"/>
  <c r="C15" i="5"/>
  <c r="C14" i="5"/>
  <c r="C11" i="5"/>
  <c r="C10" i="5"/>
  <c r="C9" i="5"/>
  <c r="C8" i="5"/>
  <c r="E13" i="1" l="1"/>
  <c r="E12" i="1"/>
  <c r="J25" i="1" l="1"/>
  <c r="J24" i="1"/>
  <c r="J23" i="1"/>
  <c r="J22" i="1"/>
  <c r="J21" i="1"/>
  <c r="J20" i="1"/>
  <c r="F9" i="10"/>
  <c r="F11" i="10"/>
  <c r="F10" i="10"/>
  <c r="F9" i="3"/>
  <c r="F8" i="3"/>
  <c r="F10" i="3" s="1"/>
  <c r="E9" i="22" l="1"/>
  <c r="D7" i="22"/>
  <c r="E8" i="22"/>
  <c r="E7" i="22" l="1"/>
  <c r="F7" i="22" s="1"/>
  <c r="C7" i="22"/>
  <c r="E20" i="17"/>
  <c r="E17" i="17"/>
  <c r="E14" i="17"/>
  <c r="B11" i="22"/>
  <c r="D27" i="11"/>
  <c r="D26" i="11" s="1"/>
  <c r="E21" i="17" l="1"/>
  <c r="E22" i="17" s="1"/>
  <c r="E12" i="10" l="1"/>
  <c r="D12" i="10"/>
  <c r="C12" i="10"/>
  <c r="B12" i="10"/>
  <c r="F7" i="10"/>
  <c r="B24" i="5"/>
  <c r="B21" i="5"/>
  <c r="B18" i="5"/>
  <c r="B12" i="5"/>
  <c r="B29" i="4"/>
  <c r="B26" i="4"/>
  <c r="B23" i="4"/>
  <c r="B19" i="4"/>
  <c r="B12" i="4"/>
  <c r="B30" i="4" s="1"/>
  <c r="C28" i="4" l="1"/>
  <c r="C29" i="4" s="1"/>
  <c r="C25" i="4"/>
  <c r="C26" i="4" s="1"/>
  <c r="C17" i="4"/>
  <c r="C22" i="4"/>
  <c r="C15" i="4"/>
  <c r="C21" i="4"/>
  <c r="C23" i="4" s="1"/>
  <c r="C18" i="4"/>
  <c r="C16" i="4"/>
  <c r="B25" i="5"/>
  <c r="F12" i="10"/>
  <c r="C19" i="4" l="1"/>
  <c r="C21" i="5"/>
  <c r="B10" i="13"/>
  <c r="C18" i="5" l="1"/>
  <c r="C24" i="5"/>
  <c r="C12" i="5"/>
  <c r="B10" i="3"/>
  <c r="B14" i="2"/>
  <c r="F7" i="2"/>
  <c r="F8" i="2"/>
  <c r="F9" i="2"/>
  <c r="F10" i="2"/>
  <c r="F11" i="2"/>
  <c r="F12" i="2"/>
  <c r="F13" i="2"/>
  <c r="F6" i="2"/>
  <c r="F14" i="2" l="1"/>
  <c r="G22" i="1" l="1"/>
  <c r="G21" i="1"/>
  <c r="G20" i="1"/>
  <c r="E24" i="1"/>
  <c r="E22" i="1"/>
  <c r="E21" i="1"/>
  <c r="E20" i="1"/>
  <c r="E23" i="1"/>
  <c r="H24" i="1" l="1"/>
  <c r="H23" i="1"/>
  <c r="H21" i="1"/>
  <c r="H20" i="1"/>
  <c r="H22" i="1"/>
  <c r="G15" i="1" l="1"/>
  <c r="G14" i="1"/>
  <c r="E15" i="1"/>
  <c r="E14" i="1"/>
  <c r="H25" i="1"/>
  <c r="C25" i="1"/>
  <c r="D25" i="1"/>
  <c r="E25" i="1"/>
  <c r="B25" i="1"/>
  <c r="C16" i="1"/>
  <c r="D16" i="1"/>
  <c r="F16" i="1"/>
  <c r="B16" i="1"/>
  <c r="H14" i="1" l="1"/>
  <c r="H12" i="1"/>
  <c r="H13" i="1"/>
  <c r="H15" i="1"/>
  <c r="E16" i="1"/>
  <c r="F25" i="1"/>
  <c r="H16" i="1" l="1"/>
  <c r="C8" i="4"/>
  <c r="C9" i="4"/>
  <c r="C10" i="4"/>
  <c r="C7" i="4"/>
  <c r="C11" i="4"/>
  <c r="C12" i="4" l="1"/>
</calcChain>
</file>

<file path=xl/sharedStrings.xml><?xml version="1.0" encoding="utf-8"?>
<sst xmlns="http://schemas.openxmlformats.org/spreadsheetml/2006/main" count="712" uniqueCount="256">
  <si>
    <t>投資及び出資金の明細</t>
  </si>
  <si>
    <t>市場価格のあるもの</t>
  </si>
  <si>
    <t>銘柄名</t>
  </si>
  <si>
    <t>株数・口数など_x000D_
(A)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</si>
  <si>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</si>
  <si>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</si>
  <si>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</si>
  <si>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</si>
  <si>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</si>
  <si>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</si>
  <si>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</si>
  <si>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</si>
  <si>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</si>
  <si>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</si>
  <si>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</si>
  <si>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</si>
  <si>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</si>
  <si>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</si>
  <si>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</si>
  <si>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</si>
  <si>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</si>
  <si>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</si>
  <si>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</si>
  <si>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</si>
  <si>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</si>
  <si>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</si>
  <si>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</si>
  <si>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</si>
  <si>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</si>
  <si>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</si>
  <si>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</si>
  <si>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</si>
  <si>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</si>
  <si>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</si>
  <si>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</si>
  <si>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</si>
  <si>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</si>
  <si>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</si>
  <si>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</si>
  <si>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【貸付金】</t>
  </si>
  <si>
    <t>徴収不能引当金計上額</t>
  </si>
  <si>
    <t>長期延滞債権の明細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</si>
  <si>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</si>
  <si>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</si>
  <si>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</si>
  <si>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</si>
  <si>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</si>
  <si>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</si>
  <si>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</si>
  <si>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</si>
  <si>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</si>
  <si>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</si>
  <si>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</si>
  <si>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</si>
  <si>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</si>
  <si>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</si>
  <si>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</si>
  <si>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</si>
  <si>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</si>
  <si>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</si>
  <si>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</si>
  <si>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</si>
  <si>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</si>
  <si>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</si>
  <si>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</si>
  <si>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</si>
  <si>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</si>
  <si>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</si>
  <si>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</si>
  <si>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</si>
  <si>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</si>
  <si>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</si>
  <si>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</si>
  <si>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</si>
  <si>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</si>
  <si>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</si>
  <si>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</si>
  <si>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</si>
  <si>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</si>
  <si>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</si>
  <si>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</si>
  <si>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</si>
  <si>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</si>
  <si>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契約条項の概要</t>
  </si>
  <si>
    <t>特定の契約条項が_x000D_
付された地方債等残高</t>
  </si>
  <si>
    <t>特定の契約情報が付された地方債等の概要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</si>
  <si>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</si>
  <si>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</si>
  <si>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</si>
  <si>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</si>
  <si>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</si>
  <si>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</si>
  <si>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</si>
  <si>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</si>
  <si>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</si>
  <si>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</si>
  <si>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</si>
  <si>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</si>
  <si>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</si>
  <si>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</si>
  <si>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</si>
  <si>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</si>
  <si>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</si>
  <si>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</si>
  <si>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</si>
  <si>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</si>
  <si>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財源の明細</t>
  </si>
  <si>
    <t>資金の明細</t>
  </si>
  <si>
    <t>-</t>
    <phoneticPr fontId="4"/>
  </si>
  <si>
    <t>-</t>
    <phoneticPr fontId="4"/>
  </si>
  <si>
    <t>時価単価_x000D_
(B)</t>
    <phoneticPr fontId="4"/>
  </si>
  <si>
    <t>(単位：　円)</t>
    <rPh sb="5" eb="6">
      <t>エン</t>
    </rPh>
    <phoneticPr fontId="4"/>
  </si>
  <si>
    <t>清瀬都市開発株式会社</t>
    <rPh sb="0" eb="2">
      <t>キヨセ</t>
    </rPh>
    <rPh sb="2" eb="4">
      <t>トシ</t>
    </rPh>
    <rPh sb="4" eb="6">
      <t>カイハツ</t>
    </rPh>
    <rPh sb="6" eb="8">
      <t>カブシキ</t>
    </rPh>
    <rPh sb="8" eb="10">
      <t>カイシャ</t>
    </rPh>
    <phoneticPr fontId="2"/>
  </si>
  <si>
    <t>東京都農業信用基金協会出資金</t>
    <rPh sb="0" eb="3">
      <t>トウキョウト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2"/>
  </si>
  <si>
    <t>昭和病院企業団出資金</t>
    <rPh sb="0" eb="2">
      <t>ショウワ</t>
    </rPh>
    <rPh sb="2" eb="4">
      <t>ビョウイン</t>
    </rPh>
    <rPh sb="4" eb="6">
      <t>キギョウ</t>
    </rPh>
    <rPh sb="6" eb="7">
      <t>ダン</t>
    </rPh>
    <rPh sb="7" eb="10">
      <t>シュッシキン</t>
    </rPh>
    <phoneticPr fontId="2"/>
  </si>
  <si>
    <t>（財）暴力団追放運動推進都民センター出損金</t>
    <rPh sb="3" eb="6">
      <t>ボウリョクダン</t>
    </rPh>
    <rPh sb="6" eb="8">
      <t>ツイホウ</t>
    </rPh>
    <rPh sb="8" eb="10">
      <t>ウンドウ</t>
    </rPh>
    <rPh sb="10" eb="12">
      <t>スイシン</t>
    </rPh>
    <rPh sb="12" eb="14">
      <t>トミン</t>
    </rPh>
    <rPh sb="18" eb="19">
      <t>デ</t>
    </rPh>
    <rPh sb="19" eb="20">
      <t>ソン</t>
    </rPh>
    <rPh sb="20" eb="21">
      <t>カネ</t>
    </rPh>
    <phoneticPr fontId="2"/>
  </si>
  <si>
    <t>地方公営企業金融機構</t>
    <rPh sb="0" eb="2">
      <t>チホウ</t>
    </rPh>
    <rPh sb="2" eb="4">
      <t>コウエイ</t>
    </rPh>
    <rPh sb="4" eb="6">
      <t>キギョウ</t>
    </rPh>
    <rPh sb="6" eb="8">
      <t>キンユウ</t>
    </rPh>
    <rPh sb="8" eb="10">
      <t>キコウ</t>
    </rPh>
    <phoneticPr fontId="2"/>
  </si>
  <si>
    <t>清瀬市土地開発公社</t>
    <rPh sb="0" eb="3">
      <t>キヨセシ</t>
    </rPh>
    <rPh sb="3" eb="5">
      <t>トチ</t>
    </rPh>
    <rPh sb="5" eb="7">
      <t>カイハツ</t>
    </rPh>
    <rPh sb="7" eb="9">
      <t>コウシャ</t>
    </rPh>
    <phoneticPr fontId="2"/>
  </si>
  <si>
    <t>減債基金</t>
    <rPh sb="0" eb="2">
      <t>ゲンサイ</t>
    </rPh>
    <rPh sb="2" eb="4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</si>
  <si>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</si>
  <si>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</si>
  <si>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緑地保全基金</t>
    <rPh sb="0" eb="2">
      <t>リョクチ</t>
    </rPh>
    <rPh sb="2" eb="4">
      <t>ホゼン</t>
    </rPh>
    <rPh sb="4" eb="6">
      <t>キキン</t>
    </rPh>
    <phoneticPr fontId="2"/>
  </si>
  <si>
    <t>社会福祉基金</t>
    <rPh sb="0" eb="2">
      <t>シャカイ</t>
    </rPh>
    <rPh sb="2" eb="4">
      <t>フクシ</t>
    </rPh>
    <rPh sb="4" eb="6">
      <t>キキン</t>
    </rPh>
    <phoneticPr fontId="2"/>
  </si>
  <si>
    <t>ふれあい福祉振興基金</t>
    <rPh sb="4" eb="6">
      <t>フクシ</t>
    </rPh>
    <rPh sb="6" eb="8">
      <t>シンコウ</t>
    </rPh>
    <rPh sb="8" eb="10">
      <t>キキン</t>
    </rPh>
    <phoneticPr fontId="2"/>
  </si>
  <si>
    <t>教育基金</t>
    <rPh sb="0" eb="2">
      <t>キョウイク</t>
    </rPh>
    <rPh sb="2" eb="4">
      <t>キキン</t>
    </rPh>
    <phoneticPr fontId="2"/>
  </si>
  <si>
    <t>まちづくり応援基金</t>
    <rPh sb="5" eb="7">
      <t>オウエン</t>
    </rPh>
    <rPh sb="7" eb="9">
      <t>キキン</t>
    </rPh>
    <phoneticPr fontId="2"/>
  </si>
  <si>
    <t>生活資金／緊急資金</t>
  </si>
  <si>
    <t>奨学資金</t>
  </si>
  <si>
    <t>個人市民税</t>
    <rPh sb="0" eb="2">
      <t>コジン</t>
    </rPh>
    <rPh sb="2" eb="5">
      <t>シミンゼイ</t>
    </rPh>
    <phoneticPr fontId="2"/>
  </si>
  <si>
    <t>法人市民税</t>
    <rPh sb="0" eb="2">
      <t>ホウジン</t>
    </rPh>
    <rPh sb="2" eb="5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</si>
  <si>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</si>
  <si>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</si>
  <si>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</si>
  <si>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一時保育料</t>
  </si>
  <si>
    <t>延長保育料</t>
  </si>
  <si>
    <t>高齢者住宅使用料</t>
    <rPh sb="0" eb="3">
      <t>コウレイシャ</t>
    </rPh>
    <rPh sb="3" eb="5">
      <t>ジュウタク</t>
    </rPh>
    <rPh sb="5" eb="8">
      <t>シヨウリョウ</t>
    </rPh>
    <phoneticPr fontId="2"/>
  </si>
  <si>
    <t>学童育成使用料</t>
    <rPh sb="0" eb="2">
      <t>ガクドウ</t>
    </rPh>
    <rPh sb="2" eb="4">
      <t>イクセイ</t>
    </rPh>
    <rPh sb="4" eb="7">
      <t>シヨウリョウ</t>
    </rPh>
    <phoneticPr fontId="2"/>
  </si>
  <si>
    <t>老人保護措置費措置者等</t>
    <rPh sb="0" eb="2">
      <t>ロウジン</t>
    </rPh>
    <rPh sb="2" eb="4">
      <t>ホゴ</t>
    </rPh>
    <rPh sb="4" eb="6">
      <t>ソチ</t>
    </rPh>
    <rPh sb="6" eb="7">
      <t>ヒ</t>
    </rPh>
    <rPh sb="7" eb="9">
      <t>ソチ</t>
    </rPh>
    <rPh sb="9" eb="10">
      <t>シャ</t>
    </rPh>
    <rPh sb="10" eb="11">
      <t>トウ</t>
    </rPh>
    <phoneticPr fontId="2"/>
  </si>
  <si>
    <t>公立保育園入園児童保護者</t>
  </si>
  <si>
    <t>私立保育園入園児童保護者</t>
    <rPh sb="0" eb="1">
      <t>ワタクシ</t>
    </rPh>
    <phoneticPr fontId="2"/>
  </si>
  <si>
    <t>管外委託保育園入園児童保護者</t>
  </si>
  <si>
    <t>生活保護費返還金等</t>
    <rPh sb="0" eb="2">
      <t>セイカツ</t>
    </rPh>
    <rPh sb="2" eb="4">
      <t>ホゴ</t>
    </rPh>
    <rPh sb="4" eb="5">
      <t>ヒ</t>
    </rPh>
    <rPh sb="5" eb="8">
      <t>ヘンカンキン</t>
    </rPh>
    <rPh sb="8" eb="9">
      <t>トウ</t>
    </rPh>
    <phoneticPr fontId="2"/>
  </si>
  <si>
    <t>投資損失引当金</t>
  </si>
  <si>
    <t>退職手当引当金</t>
  </si>
  <si>
    <t>損失補償等引当金</t>
  </si>
  <si>
    <t>賞与等引当金</t>
  </si>
  <si>
    <t>その他</t>
    <rPh sb="2" eb="3">
      <t>タ</t>
    </rPh>
    <phoneticPr fontId="4"/>
  </si>
  <si>
    <t>自治体名：清瀬市　一般会計等</t>
    <rPh sb="9" eb="11">
      <t>イッパン</t>
    </rPh>
    <rPh sb="11" eb="13">
      <t>カイケイ</t>
    </rPh>
    <rPh sb="13" eb="14">
      <t>トウ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</si>
  <si>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</si>
  <si>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</si>
  <si>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税関連交付金</t>
    <rPh sb="0" eb="1">
      <t>ゼイ</t>
    </rPh>
    <rPh sb="1" eb="3">
      <t>カンレン</t>
    </rPh>
    <rPh sb="3" eb="6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</si>
  <si>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</si>
  <si>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</si>
  <si>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</si>
  <si>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</si>
  <si>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その他</t>
    <rPh sb="2" eb="3">
      <t>タ</t>
    </rPh>
    <phoneticPr fontId="4"/>
  </si>
  <si>
    <t>財源情報の明細</t>
  </si>
  <si>
    <t>自治体名：清瀬市</t>
  </si>
  <si>
    <t>内訳</t>
  </si>
  <si>
    <t>地方債等</t>
  </si>
  <si>
    <t>純行政コスト</t>
  </si>
  <si>
    <t>有形固定資産等の増加</t>
  </si>
  <si>
    <t>貸付金・基金等の増加</t>
  </si>
  <si>
    <t>一般会計</t>
    <rPh sb="0" eb="2">
      <t>イッパン</t>
    </rPh>
    <rPh sb="2" eb="4">
      <t>カイケイ</t>
    </rPh>
    <phoneticPr fontId="4"/>
  </si>
  <si>
    <t>税収等</t>
    <rPh sb="0" eb="2">
      <t>ゼイシュウ</t>
    </rPh>
    <rPh sb="2" eb="3">
      <t>トウ</t>
    </rPh>
    <phoneticPr fontId="4"/>
  </si>
  <si>
    <t>自治体名：清瀬市　一般会計等</t>
    <rPh sb="9" eb="11">
      <t>イッパン</t>
    </rPh>
    <rPh sb="11" eb="13">
      <t>カイケイ</t>
    </rPh>
    <rPh sb="13" eb="14">
      <t>トウ</t>
    </rPh>
    <phoneticPr fontId="6"/>
  </si>
  <si>
    <t>（単位：円）</t>
  </si>
  <si>
    <t>物品</t>
  </si>
  <si>
    <t>インフラ資産</t>
  </si>
  <si>
    <t>　建設仮勘定</t>
  </si>
  <si>
    <t>　航空機</t>
  </si>
  <si>
    <t>　浮標等</t>
  </si>
  <si>
    <t>　船舶</t>
  </si>
  <si>
    <t>　工作物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</si>
  <si>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</si>
  <si>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</si>
  <si>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</si>
  <si>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</si>
  <si>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</si>
  <si>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</si>
  <si>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</si>
  <si>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</si>
  <si>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</si>
  <si>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</si>
  <si>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</si>
  <si>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</si>
  <si>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</si>
  <si>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</si>
  <si>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</si>
  <si>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</si>
  <si>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</si>
  <si>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</si>
  <si>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</si>
  <si>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</si>
  <si>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生活資金貸付金/緊急資金貸付金</t>
    <rPh sb="0" eb="2">
      <t>セイカツ</t>
    </rPh>
    <rPh sb="2" eb="4">
      <t>シキン</t>
    </rPh>
    <rPh sb="4" eb="6">
      <t>カシツケ</t>
    </rPh>
    <rPh sb="6" eb="7">
      <t>キン</t>
    </rPh>
    <rPh sb="8" eb="10">
      <t>キンキュウ</t>
    </rPh>
    <rPh sb="10" eb="12">
      <t>シキン</t>
    </rPh>
    <rPh sb="12" eb="14">
      <t>カシツケ</t>
    </rPh>
    <rPh sb="14" eb="15">
      <t>キン</t>
    </rPh>
    <phoneticPr fontId="2"/>
  </si>
  <si>
    <t>徴収不能引当金_x000D_
計上額</t>
    <phoneticPr fontId="4"/>
  </si>
  <si>
    <t>【税収等収入】</t>
    <rPh sb="1" eb="3">
      <t>ゼイシュウ</t>
    </rPh>
    <rPh sb="3" eb="4">
      <t>トウ</t>
    </rPh>
    <rPh sb="4" eb="6">
      <t>シュウニュウ</t>
    </rPh>
    <phoneticPr fontId="4"/>
  </si>
  <si>
    <t>【使用料及び手数料】</t>
    <rPh sb="1" eb="4">
      <t>シヨウリョウ</t>
    </rPh>
    <rPh sb="4" eb="5">
      <t>オヨ</t>
    </rPh>
    <rPh sb="6" eb="9">
      <t>テスウリョウ</t>
    </rPh>
    <phoneticPr fontId="4"/>
  </si>
  <si>
    <t>【分担金及び負担金】</t>
    <rPh sb="1" eb="4">
      <t>ブンタンキン</t>
    </rPh>
    <rPh sb="4" eb="5">
      <t>オヨ</t>
    </rPh>
    <rPh sb="6" eb="9">
      <t>フタンキン</t>
    </rPh>
    <phoneticPr fontId="4"/>
  </si>
  <si>
    <t>【使用料及び手数料収入】</t>
    <rPh sb="1" eb="4">
      <t>シヨウリョウ</t>
    </rPh>
    <rPh sb="4" eb="5">
      <t>オヨ</t>
    </rPh>
    <rPh sb="6" eb="9">
      <t>テスウリョウ</t>
    </rPh>
    <rPh sb="9" eb="11">
      <t>シュウニュウ</t>
    </rPh>
    <phoneticPr fontId="4"/>
  </si>
  <si>
    <t>-</t>
  </si>
  <si>
    <t>資本金_x000D_
(E)</t>
    <phoneticPr fontId="4"/>
  </si>
  <si>
    <t>徴収不能引当金</t>
    <phoneticPr fontId="4"/>
  </si>
  <si>
    <t>昭和病院組合運営費負担金</t>
    <rPh sb="9" eb="12">
      <t>フタンキン</t>
    </rPh>
    <phoneticPr fontId="4"/>
  </si>
  <si>
    <t>東京たま広域資源循環組合運営費負担金</t>
    <rPh sb="12" eb="15">
      <t>ウンエイヒ</t>
    </rPh>
    <rPh sb="15" eb="18">
      <t>フタンキン</t>
    </rPh>
    <phoneticPr fontId="4"/>
  </si>
  <si>
    <t>その他の補助金等</t>
    <rPh sb="2" eb="3">
      <t>タ</t>
    </rPh>
    <rPh sb="4" eb="7">
      <t>ホジョキン</t>
    </rPh>
    <rPh sb="7" eb="8">
      <t>トウ</t>
    </rPh>
    <phoneticPr fontId="4"/>
  </si>
  <si>
    <t>東京都農業共済組合連合会出資金</t>
    <rPh sb="0" eb="2">
      <t>トウキョウ</t>
    </rPh>
    <rPh sb="2" eb="3">
      <t>ト</t>
    </rPh>
    <rPh sb="3" eb="5">
      <t>ノウギョウ</t>
    </rPh>
    <rPh sb="5" eb="7">
      <t>キョウサイ</t>
    </rPh>
    <rPh sb="7" eb="9">
      <t>クミアイ</t>
    </rPh>
    <rPh sb="9" eb="12">
      <t>レンゴウカイ</t>
    </rPh>
    <rPh sb="12" eb="15">
      <t>シュッシキン</t>
    </rPh>
    <phoneticPr fontId="2"/>
  </si>
  <si>
    <t>（公財）東京都農林水産振興財団出損金</t>
    <phoneticPr fontId="4"/>
  </si>
  <si>
    <t>【その他収入】</t>
    <rPh sb="3" eb="4">
      <t>ホカ</t>
    </rPh>
    <rPh sb="4" eb="6">
      <t>シュウニュウ</t>
    </rPh>
    <phoneticPr fontId="4"/>
  </si>
  <si>
    <t>土地開発公社貸付金</t>
    <rPh sb="0" eb="6">
      <t>トチカイハツコウシャ</t>
    </rPh>
    <rPh sb="6" eb="8">
      <t>カシツケ</t>
    </rPh>
    <rPh sb="8" eb="9">
      <t>キン</t>
    </rPh>
    <phoneticPr fontId="4"/>
  </si>
  <si>
    <t>下水道事業会計出資金</t>
    <phoneticPr fontId="4"/>
  </si>
  <si>
    <t>OK</t>
    <phoneticPr fontId="4"/>
  </si>
  <si>
    <t>延長保育料、一時保育料</t>
    <rPh sb="6" eb="8">
      <t>イチジ</t>
    </rPh>
    <rPh sb="8" eb="11">
      <t>ホイクリョウ</t>
    </rPh>
    <phoneticPr fontId="4"/>
  </si>
  <si>
    <t>柳泉園組合運営費負担金</t>
    <rPh sb="0" eb="1">
      <t>ヤナギ</t>
    </rPh>
    <rPh sb="1" eb="2">
      <t>イズミ</t>
    </rPh>
    <rPh sb="2" eb="3">
      <t>エン</t>
    </rPh>
    <rPh sb="3" eb="5">
      <t>クミアイ</t>
    </rPh>
    <rPh sb="5" eb="7">
      <t>ウンエイ</t>
    </rPh>
    <rPh sb="7" eb="8">
      <t>ヒ</t>
    </rPh>
    <rPh sb="8" eb="11">
      <t>フタンキン</t>
    </rPh>
    <phoneticPr fontId="4"/>
  </si>
  <si>
    <t>柳泉園組合</t>
    <rPh sb="0" eb="1">
      <t>ヤナギ</t>
    </rPh>
    <rPh sb="1" eb="2">
      <t>イズミ</t>
    </rPh>
    <rPh sb="2" eb="3">
      <t>エン</t>
    </rPh>
    <rPh sb="3" eb="5">
      <t>クミアイ</t>
    </rPh>
    <phoneticPr fontId="4"/>
  </si>
  <si>
    <t>【諸収入】</t>
    <rPh sb="1" eb="4">
      <t>ショシュウニュウ</t>
    </rPh>
    <phoneticPr fontId="4"/>
  </si>
  <si>
    <t>生活保護費弁償金</t>
    <phoneticPr fontId="2"/>
  </si>
  <si>
    <t>(参考)_x000D_
加重平均_x000D_
利率</t>
  </si>
  <si>
    <t>東京たま広域資源循環組合</t>
    <phoneticPr fontId="4"/>
  </si>
  <si>
    <t>昭和病院組合</t>
    <phoneticPr fontId="4"/>
  </si>
  <si>
    <t>アミュービル大規模修繕工事負担金</t>
    <phoneticPr fontId="4"/>
  </si>
  <si>
    <t>清柳橋架換工事（上部工事）</t>
    <phoneticPr fontId="4"/>
  </si>
  <si>
    <t>国庫支出金</t>
    <rPh sb="0" eb="2">
      <t>コッコ</t>
    </rPh>
    <rPh sb="2" eb="5">
      <t>シシュツキン</t>
    </rPh>
    <phoneticPr fontId="4"/>
  </si>
  <si>
    <t>都支出金</t>
    <rPh sb="0" eb="1">
      <t>トウト</t>
    </rPh>
    <rPh sb="1" eb="4">
      <t>シシュツキン</t>
    </rPh>
    <phoneticPr fontId="4"/>
  </si>
  <si>
    <t>非課税世帯等臨時特別給付金</t>
    <phoneticPr fontId="4"/>
  </si>
  <si>
    <t>新型コロナウイルス感染症対策事業</t>
    <phoneticPr fontId="4"/>
  </si>
  <si>
    <t>歳計現金</t>
    <rPh sb="0" eb="2">
      <t>サイケイ</t>
    </rPh>
    <rPh sb="2" eb="4">
      <t>ゲンキン</t>
    </rPh>
    <phoneticPr fontId="4"/>
  </si>
  <si>
    <t>警察</t>
  </si>
  <si>
    <t>年度：令和４年度</t>
    <rPh sb="3" eb="5">
      <t>レイワ</t>
    </rPh>
    <phoneticPr fontId="4"/>
  </si>
  <si>
    <t>公立保育園入園児童保護者</t>
    <phoneticPr fontId="2"/>
  </si>
  <si>
    <t>子育て世帯生活支援特別給付金給付事業</t>
    <phoneticPr fontId="4"/>
  </si>
  <si>
    <t>清瀬都市開発株式会社</t>
    <phoneticPr fontId="4"/>
  </si>
  <si>
    <t>埼玉県所沢市</t>
    <rPh sb="0" eb="3">
      <t>サイタマケン</t>
    </rPh>
    <phoneticPr fontId="4"/>
  </si>
  <si>
    <t>ｸﾚｱ空調用クーリングタワー更新工事</t>
    <phoneticPr fontId="4"/>
  </si>
  <si>
    <t>観光ルート整備事業費補助金</t>
  </si>
  <si>
    <t>清瀬市農ある風景を守る会</t>
    <phoneticPr fontId="4"/>
  </si>
  <si>
    <t>清瀬市民間保育所等整備補助金</t>
  </si>
  <si>
    <t>社会福祉法人千曲会</t>
    <phoneticPr fontId="4"/>
  </si>
  <si>
    <t>電力・ガス・食料品等価格高騰緊急支援給付金</t>
    <phoneticPr fontId="4"/>
  </si>
  <si>
    <t>保育園運営事業費（国庫負担金及び補助金）</t>
    <phoneticPr fontId="4"/>
  </si>
  <si>
    <t>清瀬市一時預かり幼稚園型事業補助金</t>
    <phoneticPr fontId="4"/>
  </si>
  <si>
    <t>中清戸四丁目土地区画整理事業補助金</t>
    <phoneticPr fontId="4"/>
  </si>
  <si>
    <t>幼稚園施設等利用費・保護者負担軽減補助金</t>
    <rPh sb="0" eb="3">
      <t>ヨウチエン</t>
    </rPh>
    <phoneticPr fontId="4"/>
  </si>
  <si>
    <t>臨時財政対策債</t>
  </si>
  <si>
    <t>一般公共事業</t>
  </si>
  <si>
    <t>公営住宅建設</t>
  </si>
  <si>
    <t>災害復旧</t>
  </si>
  <si>
    <t>教育・福祉施設</t>
  </si>
  <si>
    <t>一般単独事業</t>
  </si>
  <si>
    <t>その他（通常分）</t>
    <rPh sb="4" eb="7">
      <t>ツウジョウブン</t>
    </rPh>
    <phoneticPr fontId="4"/>
  </si>
  <si>
    <t>減税補てん債</t>
  </si>
  <si>
    <t>退職手当債</t>
  </si>
  <si>
    <t>その他（特別分）</t>
    <rPh sb="4" eb="6">
      <t>トクベツ</t>
    </rPh>
    <rPh sb="6" eb="7">
      <t>ブン</t>
    </rPh>
    <phoneticPr fontId="4"/>
  </si>
  <si>
    <t>(単位：　円)</t>
    <rPh sb="5" eb="6">
      <t>エン</t>
    </rPh>
    <phoneticPr fontId="6"/>
  </si>
  <si>
    <t>sumif、カウント用</t>
    <rPh sb="10" eb="11">
      <t>ヨウ</t>
    </rPh>
    <phoneticPr fontId="4"/>
  </si>
  <si>
    <t>横計　確認</t>
    <rPh sb="0" eb="1">
      <t>ヨコ</t>
    </rPh>
    <rPh sb="1" eb="2">
      <t>ケイ</t>
    </rPh>
    <rPh sb="3" eb="5">
      <t>カクニン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</si>
</sst>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[Red]_ * \-#,##0_ ;_ * &quot;-&quot;_ ;_ @_ "/>
    <numFmt numFmtId="177" formatCode="#,##0.000"/>
  </numFmts>
  <fonts count="23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2"/>
      <scheme val="minor"/>
    </font>
    <font>
      <b/>
      <sz val="18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38" fontId="7" fillId="0" borderId="0" applyFont="0" applyFill="0" applyBorder="0" applyAlignment="0" applyProtection="0"/>
    <xf numFmtId="0" fontId="3" fillId="0" borderId="0"/>
  </cellStyleXfs>
  <cellXfs count="11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5" applyNumberFormat="1" applyFont="1"/>
    <xf numFmtId="3" fontId="16" fillId="0" borderId="1" xfId="0" applyNumberFormat="1" applyFont="1" applyBorder="1" applyAlignment="1">
      <alignment horizontal="right" vertical="center"/>
    </xf>
    <xf numFmtId="10" fontId="16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left" vertical="center"/>
    </xf>
    <xf numFmtId="3" fontId="16" fillId="0" borderId="0" xfId="0" applyNumberFormat="1" applyFont="1"/>
    <xf numFmtId="3" fontId="15" fillId="0" borderId="0" xfId="0" applyNumberFormat="1" applyFont="1"/>
    <xf numFmtId="3" fontId="17" fillId="0" borderId="0" xfId="0" applyNumberFormat="1" applyFont="1"/>
    <xf numFmtId="3" fontId="18" fillId="0" borderId="0" xfId="0" applyNumberFormat="1" applyFont="1"/>
    <xf numFmtId="3" fontId="16" fillId="0" borderId="0" xfId="0" applyNumberFormat="1" applyFont="1" applyAlignment="1">
      <alignment horizontal="right"/>
    </xf>
    <xf numFmtId="3" fontId="16" fillId="0" borderId="1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vertical="center"/>
    </xf>
    <xf numFmtId="3" fontId="16" fillId="0" borderId="0" xfId="0" applyNumberFormat="1" applyFont="1" applyAlignment="1">
      <alignment horizontal="left" indent="1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3" fontId="19" fillId="0" borderId="3" xfId="0" applyNumberFormat="1" applyFont="1" applyBorder="1" applyAlignment="1">
      <alignment vertical="center"/>
    </xf>
    <xf numFmtId="3" fontId="19" fillId="0" borderId="3" xfId="0" applyNumberFormat="1" applyFont="1" applyBorder="1" applyAlignment="1">
      <alignment horizontal="center" vertical="center"/>
    </xf>
    <xf numFmtId="38" fontId="16" fillId="0" borderId="0" xfId="2" applyFont="1" applyFill="1" applyAlignment="1"/>
    <xf numFmtId="38" fontId="16" fillId="0" borderId="1" xfId="2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horizontal="center" vertical="center"/>
    </xf>
    <xf numFmtId="38" fontId="16" fillId="0" borderId="1" xfId="2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left" vertical="center" shrinkToFit="1"/>
    </xf>
    <xf numFmtId="3" fontId="2" fillId="0" borderId="0" xfId="5" applyNumberFormat="1" applyFont="1"/>
    <xf numFmtId="3" fontId="3" fillId="0" borderId="0" xfId="5" applyNumberFormat="1"/>
    <xf numFmtId="3" fontId="1" fillId="0" borderId="3" xfId="5" applyNumberFormat="1" applyFont="1" applyBorder="1" applyAlignment="1">
      <alignment horizontal="left" vertical="center"/>
    </xf>
    <xf numFmtId="3" fontId="1" fillId="0" borderId="1" xfId="5" applyNumberFormat="1" applyFont="1" applyBorder="1" applyAlignment="1">
      <alignment horizontal="right" vertical="center"/>
    </xf>
    <xf numFmtId="3" fontId="1" fillId="0" borderId="3" xfId="5" applyNumberFormat="1" applyFont="1" applyBorder="1" applyAlignment="1">
      <alignment vertical="center"/>
    </xf>
    <xf numFmtId="0" fontId="9" fillId="0" borderId="0" xfId="0" applyFont="1"/>
    <xf numFmtId="3" fontId="21" fillId="0" borderId="0" xfId="3" applyNumberFormat="1" applyFont="1"/>
    <xf numFmtId="3" fontId="16" fillId="0" borderId="0" xfId="3" applyNumberFormat="1" applyFont="1"/>
    <xf numFmtId="3" fontId="17" fillId="0" borderId="0" xfId="3" applyNumberFormat="1" applyFont="1"/>
    <xf numFmtId="3" fontId="22" fillId="0" borderId="0" xfId="0" applyNumberFormat="1" applyFont="1"/>
    <xf numFmtId="3" fontId="17" fillId="0" borderId="0" xfId="3" applyNumberFormat="1" applyFont="1" applyAlignment="1">
      <alignment horizontal="right"/>
    </xf>
    <xf numFmtId="3" fontId="16" fillId="0" borderId="1" xfId="3" applyNumberFormat="1" applyFont="1" applyBorder="1" applyAlignment="1">
      <alignment horizontal="center" vertical="center"/>
    </xf>
    <xf numFmtId="3" fontId="16" fillId="0" borderId="1" xfId="3" applyNumberFormat="1" applyFont="1" applyBorder="1" applyAlignment="1">
      <alignment horizontal="left" vertical="center"/>
    </xf>
    <xf numFmtId="3" fontId="16" fillId="0" borderId="1" xfId="3" applyNumberFormat="1" applyFont="1" applyBorder="1" applyAlignment="1">
      <alignment horizontal="right" vertical="center"/>
    </xf>
    <xf numFmtId="3" fontId="16" fillId="0" borderId="3" xfId="3" applyNumberFormat="1" applyFont="1" applyBorder="1" applyAlignment="1">
      <alignment horizontal="right" vertical="center"/>
    </xf>
    <xf numFmtId="3" fontId="16" fillId="0" borderId="13" xfId="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6" fillId="2" borderId="1" xfId="3" applyNumberFormat="1" applyFont="1" applyFill="1" applyBorder="1" applyAlignment="1">
      <alignment horizontal="center" vertical="center"/>
    </xf>
    <xf numFmtId="3" fontId="16" fillId="2" borderId="7" xfId="3" applyNumberFormat="1" applyFont="1" applyFill="1" applyBorder="1" applyAlignment="1">
      <alignment horizontal="center" vertical="center"/>
    </xf>
    <xf numFmtId="3" fontId="16" fillId="2" borderId="5" xfId="3" applyNumberFormat="1" applyFont="1" applyFill="1" applyBorder="1" applyAlignment="1">
      <alignment horizontal="center" vertical="center"/>
    </xf>
    <xf numFmtId="3" fontId="16" fillId="2" borderId="4" xfId="3" applyNumberFormat="1" applyFont="1" applyFill="1" applyBorder="1" applyAlignment="1">
      <alignment horizontal="center" vertical="center"/>
    </xf>
    <xf numFmtId="3" fontId="16" fillId="2" borderId="3" xfId="3" applyNumberFormat="1" applyFont="1" applyFill="1" applyBorder="1" applyAlignment="1">
      <alignment horizontal="center" vertical="center"/>
    </xf>
    <xf numFmtId="3" fontId="1" fillId="2" borderId="3" xfId="5" applyNumberFormat="1" applyFont="1" applyFill="1" applyBorder="1" applyAlignment="1">
      <alignment horizontal="center" vertical="center"/>
    </xf>
    <xf numFmtId="3" fontId="1" fillId="2" borderId="1" xfId="5" applyNumberFormat="1" applyFont="1" applyFill="1" applyBorder="1" applyAlignment="1">
      <alignment horizontal="center" vertical="center"/>
    </xf>
    <xf numFmtId="3" fontId="1" fillId="2" borderId="1" xfId="5" applyNumberFormat="1" applyFont="1" applyFill="1" applyBorder="1" applyAlignment="1">
      <alignment horizontal="center" vertical="center" wrapText="1"/>
    </xf>
    <xf numFmtId="3" fontId="1" fillId="2" borderId="3" xfId="5" applyNumberFormat="1" applyFont="1" applyFill="1" applyBorder="1" applyAlignment="1">
      <alignment horizontal="center" vertical="center" wrapText="1"/>
    </xf>
    <xf numFmtId="38" fontId="16" fillId="2" borderId="1" xfId="2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177" fontId="1" fillId="0" borderId="1" xfId="5" applyNumberFormat="1" applyFont="1" applyBorder="1" applyAlignment="1">
      <alignment horizontal="right" vertical="center"/>
    </xf>
    <xf numFmtId="9" fontId="16" fillId="0" borderId="0" xfId="1" applyFont="1" applyAlignment="1"/>
    <xf numFmtId="3" fontId="10" fillId="0" borderId="0" xfId="0" applyNumberFormat="1" applyFont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12" xfId="0" applyNumberFormat="1" applyFont="1" applyBorder="1" applyAlignment="1">
      <alignment horizontal="right" vertical="center"/>
    </xf>
    <xf numFmtId="10" fontId="16" fillId="0" borderId="12" xfId="1" applyNumberFormat="1" applyFont="1" applyFill="1" applyBorder="1" applyAlignment="1">
      <alignment horizontal="right" vertical="center"/>
    </xf>
    <xf numFmtId="3" fontId="16" fillId="0" borderId="9" xfId="0" applyNumberFormat="1" applyFont="1" applyBorder="1" applyAlignment="1">
      <alignment horizontal="right" vertical="center"/>
    </xf>
    <xf numFmtId="38" fontId="16" fillId="0" borderId="13" xfId="2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6" fillId="0" borderId="0" xfId="3" applyNumberFormat="1" applyFont="1" applyAlignment="1">
      <alignment horizontal="right"/>
    </xf>
    <xf numFmtId="38" fontId="16" fillId="0" borderId="4" xfId="2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6" fillId="2" borderId="6" xfId="3" applyNumberFormat="1" applyFont="1" applyFill="1" applyBorder="1" applyAlignment="1">
      <alignment horizontal="center" vertical="center"/>
    </xf>
    <xf numFmtId="3" fontId="16" fillId="2" borderId="1" xfId="3" applyNumberFormat="1" applyFont="1" applyFill="1" applyBorder="1" applyAlignment="1">
      <alignment horizontal="center" vertical="center"/>
    </xf>
    <xf numFmtId="3" fontId="16" fillId="2" borderId="1" xfId="3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left" vertical="center"/>
    </xf>
    <xf numFmtId="3" fontId="16" fillId="0" borderId="11" xfId="0" applyNumberFormat="1" applyFont="1" applyBorder="1" applyAlignment="1">
      <alignment horizontal="left" vertical="center"/>
    </xf>
    <xf numFmtId="3" fontId="16" fillId="0" borderId="9" xfId="0" applyNumberFormat="1" applyFont="1" applyBorder="1" applyAlignment="1">
      <alignment horizontal="left" vertical="center"/>
    </xf>
    <xf numFmtId="3" fontId="19" fillId="2" borderId="3" xfId="0" applyNumberFormat="1" applyFont="1" applyFill="1" applyBorder="1" applyAlignment="1">
      <alignment horizontal="center" vertical="center"/>
    </xf>
    <xf numFmtId="3" fontId="19" fillId="2" borderId="10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top" wrapText="1"/>
    </xf>
    <xf numFmtId="3" fontId="16" fillId="0" borderId="12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3" fontId="16" fillId="2" borderId="12" xfId="0" applyNumberFormat="1" applyFont="1" applyFill="1" applyBorder="1" applyAlignment="1">
      <alignment horizontal="center" vertical="center" wrapText="1"/>
    </xf>
    <xf numFmtId="10" fontId="16" fillId="0" borderId="9" xfId="1" applyNumberFormat="1" applyFont="1" applyFill="1" applyBorder="1" applyAlignment="1">
      <alignment horizontal="right" vertical="center"/>
    </xf>
  </cellXfs>
  <cellStyles count="6">
    <cellStyle name="パーセント" xfId="1" builtinId="5"/>
    <cellStyle name="桁区切り" xfId="2" builtinId="6"/>
    <cellStyle name="桁区切り 2" xfId="4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CCFF"/>
      <color rgb="FFCCFF99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</xdr:colOff>
      <xdr:row>5</xdr:row>
      <xdr:rowOff>121920</xdr:rowOff>
    </xdr:from>
    <xdr:to>
      <xdr:col>1</xdr:col>
      <xdr:colOff>1920240</xdr:colOff>
      <xdr:row>5</xdr:row>
      <xdr:rowOff>617220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811655" y="1143000"/>
          <a:ext cx="1678305" cy="495300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/>
            <a:t>該当無し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CFF"/>
    <pageSetUpPr fitToPage="1"/>
  </sheetPr>
  <dimension ref="A1:M27"/>
  <sheetViews>
    <sheetView tabSelected="1" view="pageBreakPreview" zoomScale="85" zoomScaleNormal="85" zoomScaleSheetLayoutView="85" workbookViewId="0"/>
  </sheetViews>
  <sheetFormatPr defaultColWidth="8.875" defaultRowHeight="11.25" x14ac:dyDescent="0.15"/>
  <cols>
    <col min="1" max="1" width="56" style="6" customWidth="1"/>
    <col min="2" max="11" width="15.375" style="6" customWidth="1"/>
    <col min="12" max="16384" width="8.875" style="6"/>
  </cols>
  <sheetData>
    <row r="1" spans="1:13" ht="21" x14ac:dyDescent="0.2">
      <c r="A1" s="7" t="s">
        <v>0</v>
      </c>
    </row>
    <row r="2" spans="1:13" ht="13.5" x14ac:dyDescent="0.15">
      <c r="A2" s="8" t="s">
        <v>147</v>
      </c>
    </row>
    <row r="3" spans="1:13" ht="13.5" x14ac:dyDescent="0.15">
      <c r="A3" s="8" t="s">
        <v>228</v>
      </c>
    </row>
    <row r="5" spans="1:13" ht="13.5" x14ac:dyDescent="0.15">
      <c r="A5" s="9" t="s">
        <v>1</v>
      </c>
      <c r="H5" s="10" t="s">
        <v>111</v>
      </c>
    </row>
    <row r="6" spans="1:13" ht="37.5" customHeight="1" x14ac:dyDescent="0.15">
      <c r="A6" s="55" t="s">
        <v>2</v>
      </c>
      <c r="B6" s="56" t="s">
        <v>3</v>
      </c>
      <c r="C6" s="56" t="s">
        <v>110</v>
      </c>
      <c r="D6" s="56" t="s">
        <v>4</v>
      </c>
      <c r="E6" s="56" t="s">
        <v>5</v>
      </c>
      <c r="F6" s="56" t="s">
        <v>6</v>
      </c>
      <c r="G6" s="56" t="s">
        <v>7</v>
      </c>
      <c r="H6" s="56" t="s">
        <v>8</v>
      </c>
    </row>
    <row r="7" spans="1:13" ht="18" customHeight="1" x14ac:dyDescent="0.15">
      <c r="A7" s="5"/>
      <c r="B7" s="3"/>
      <c r="C7" s="3"/>
      <c r="D7" s="3"/>
      <c r="E7" s="3"/>
      <c r="F7" s="3"/>
      <c r="G7" s="3"/>
      <c r="H7" s="3"/>
    </row>
    <row r="8" spans="1:13" ht="18" customHeight="1" x14ac:dyDescent="0.15">
      <c r="A8" s="11" t="s">
        <v>9</v>
      </c>
      <c r="B8" s="3" t="s">
        <v>108</v>
      </c>
      <c r="C8" s="3" t="s">
        <v>109</v>
      </c>
      <c r="D8" s="16" t="s">
        <v>200</v>
      </c>
      <c r="E8" s="16" t="s">
        <v>200</v>
      </c>
      <c r="F8" s="16" t="s">
        <v>200</v>
      </c>
      <c r="G8" s="16" t="s">
        <v>200</v>
      </c>
      <c r="H8" s="16" t="s">
        <v>200</v>
      </c>
    </row>
    <row r="10" spans="1:13" ht="13.5" x14ac:dyDescent="0.15">
      <c r="A10" s="9" t="s">
        <v>10</v>
      </c>
      <c r="J10" s="10" t="s">
        <v>111</v>
      </c>
    </row>
    <row r="11" spans="1:13" ht="37.5" customHeight="1" x14ac:dyDescent="0.15">
      <c r="A11" s="55" t="s">
        <v>11</v>
      </c>
      <c r="B11" s="56" t="s">
        <v>12</v>
      </c>
      <c r="C11" s="116" t="s">
        <v>13</v>
      </c>
      <c r="D11" s="116" t="s">
        <v>14</v>
      </c>
      <c r="E11" s="116" t="s">
        <v>15</v>
      </c>
      <c r="F11" s="116" t="s">
        <v>16</v>
      </c>
      <c r="G11" s="116" t="s">
        <v>17</v>
      </c>
      <c r="H11" s="56" t="s">
        <v>18</v>
      </c>
      <c r="I11" s="56" t="s">
        <v>19</v>
      </c>
      <c r="J11" s="56" t="s">
        <v>8</v>
      </c>
    </row>
    <row r="12" spans="1:13" ht="18" customHeight="1" x14ac:dyDescent="0.15">
      <c r="A12" s="5" t="s">
        <v>112</v>
      </c>
      <c r="B12" s="76">
        <v>1800000000</v>
      </c>
      <c r="C12" s="3"/>
      <c r="D12" s="3"/>
      <c r="E12" s="3">
        <f>C12-D12</f>
        <v>0</v>
      </c>
      <c r="F12" s="3"/>
      <c r="G12" s="4"/>
      <c r="H12" s="77">
        <f t="shared" ref="H12" si="0">E12*G12</f>
        <v>0</v>
      </c>
      <c r="I12" s="16" t="s">
        <v>200</v>
      </c>
      <c r="J12" s="16" t="s">
        <v>200</v>
      </c>
    </row>
    <row r="13" spans="1:13" ht="18" customHeight="1" x14ac:dyDescent="0.15">
      <c r="A13" s="5" t="s">
        <v>117</v>
      </c>
      <c r="B13" s="76">
        <v>5000000</v>
      </c>
      <c r="C13" s="3"/>
      <c r="D13" s="3"/>
      <c r="E13" s="3">
        <f t="shared" ref="E13" si="1">C13-D13</f>
        <v>0</v>
      </c>
      <c r="F13" s="3"/>
      <c r="G13" s="4"/>
      <c r="H13" s="77">
        <f>E13*G13</f>
        <v>0</v>
      </c>
      <c r="I13" s="16" t="s">
        <v>200</v>
      </c>
      <c r="J13" s="16" t="s">
        <v>200</v>
      </c>
    </row>
    <row r="14" spans="1:13" ht="18" customHeight="1" x14ac:dyDescent="0.15">
      <c r="A14" s="5" t="s">
        <v>114</v>
      </c>
      <c r="B14" s="3">
        <v>273217000</v>
      </c>
      <c r="C14" s="80">
        <v>24484279352</v>
      </c>
      <c r="D14" s="80">
        <v>13201113127</v>
      </c>
      <c r="E14" s="80">
        <f t="shared" ref="E14:E15" si="2">C14-D14</f>
        <v>11283166225</v>
      </c>
      <c r="F14" s="80">
        <v>10346356912</v>
      </c>
      <c r="G14" s="117">
        <f t="shared" ref="G14:G15" si="3">B14/F14</f>
        <v>2.6407072781639219E-2</v>
      </c>
      <c r="H14" s="3">
        <f t="shared" ref="H14:H15" si="4">E14*G14</f>
        <v>297955391.71090841</v>
      </c>
      <c r="I14" s="16" t="s">
        <v>200</v>
      </c>
      <c r="J14" s="16" t="s">
        <v>200</v>
      </c>
    </row>
    <row r="15" spans="1:13" ht="18" customHeight="1" x14ac:dyDescent="0.15">
      <c r="A15" s="5" t="s">
        <v>210</v>
      </c>
      <c r="B15" s="3">
        <v>159728043</v>
      </c>
      <c r="C15" s="3">
        <v>12221002206</v>
      </c>
      <c r="D15" s="3">
        <v>8637323545</v>
      </c>
      <c r="E15" s="3">
        <f t="shared" si="2"/>
        <v>3583678661</v>
      </c>
      <c r="F15" s="3">
        <v>3116282357</v>
      </c>
      <c r="G15" s="4">
        <f t="shared" si="3"/>
        <v>5.1255959730737585E-2</v>
      </c>
      <c r="H15" s="3">
        <f t="shared" si="4"/>
        <v>183684889.1361196</v>
      </c>
      <c r="I15" s="16" t="s">
        <v>200</v>
      </c>
      <c r="J15" s="16" t="s">
        <v>200</v>
      </c>
    </row>
    <row r="16" spans="1:13" ht="18" customHeight="1" x14ac:dyDescent="0.15">
      <c r="A16" s="11" t="s">
        <v>9</v>
      </c>
      <c r="B16" s="3">
        <f>SUM(B12:B15)</f>
        <v>2237945043</v>
      </c>
      <c r="C16" s="3">
        <f t="shared" ref="C16:H16" si="5">SUM(C12:C15)</f>
        <v>36705281558</v>
      </c>
      <c r="D16" s="3">
        <f t="shared" si="5"/>
        <v>21838436672</v>
      </c>
      <c r="E16" s="3">
        <f t="shared" si="5"/>
        <v>14866844886</v>
      </c>
      <c r="F16" s="3">
        <f t="shared" si="5"/>
        <v>13462639269</v>
      </c>
      <c r="G16" s="3" t="s">
        <v>109</v>
      </c>
      <c r="H16" s="3">
        <f t="shared" si="5"/>
        <v>481640280.84702802</v>
      </c>
      <c r="I16" s="16" t="s">
        <v>200</v>
      </c>
      <c r="J16" s="16" t="s">
        <v>200</v>
      </c>
      <c r="M16" s="6" t="s">
        <v>211</v>
      </c>
    </row>
    <row r="18" spans="1:11" ht="13.5" x14ac:dyDescent="0.15">
      <c r="A18" s="9" t="s">
        <v>20</v>
      </c>
      <c r="K18" s="10" t="s">
        <v>111</v>
      </c>
    </row>
    <row r="19" spans="1:11" ht="37.5" customHeight="1" x14ac:dyDescent="0.15">
      <c r="A19" s="55" t="s">
        <v>11</v>
      </c>
      <c r="B19" s="56" t="s">
        <v>21</v>
      </c>
      <c r="C19" s="56" t="s">
        <v>13</v>
      </c>
      <c r="D19" s="56" t="s">
        <v>14</v>
      </c>
      <c r="E19" s="56" t="s">
        <v>15</v>
      </c>
      <c r="F19" s="56" t="s">
        <v>201</v>
      </c>
      <c r="G19" s="56" t="s">
        <v>17</v>
      </c>
      <c r="H19" s="56" t="s">
        <v>18</v>
      </c>
      <c r="I19" s="56" t="s">
        <v>22</v>
      </c>
      <c r="J19" s="56" t="s">
        <v>23</v>
      </c>
      <c r="K19" s="56" t="s">
        <v>8</v>
      </c>
    </row>
    <row r="20" spans="1:11" ht="18" customHeight="1" x14ac:dyDescent="0.15">
      <c r="A20" s="5" t="s">
        <v>207</v>
      </c>
      <c r="B20" s="3">
        <v>1625000</v>
      </c>
      <c r="C20" s="3">
        <v>15303709438</v>
      </c>
      <c r="D20" s="3">
        <v>1425891823</v>
      </c>
      <c r="E20" s="3">
        <f t="shared" ref="E20:E22" si="6">C20-D20</f>
        <v>13877817615</v>
      </c>
      <c r="F20" s="3">
        <v>1187480000</v>
      </c>
      <c r="G20" s="4">
        <f t="shared" ref="G20:G22" si="7">B20/F20</f>
        <v>1.3684441001111597E-3</v>
      </c>
      <c r="H20" s="3">
        <f t="shared" ref="H20:H22" si="8">E20*G20</f>
        <v>18991017.637665477</v>
      </c>
      <c r="I20" s="16" t="s">
        <v>200</v>
      </c>
      <c r="J20" s="3">
        <f>B20-SUM(I20)</f>
        <v>1625000</v>
      </c>
      <c r="K20" s="16" t="s">
        <v>200</v>
      </c>
    </row>
    <row r="21" spans="1:11" ht="18" customHeight="1" x14ac:dyDescent="0.15">
      <c r="A21" s="5" t="s">
        <v>115</v>
      </c>
      <c r="B21" s="3">
        <v>3640000</v>
      </c>
      <c r="C21" s="3">
        <v>3317055880</v>
      </c>
      <c r="D21" s="3">
        <v>3284421</v>
      </c>
      <c r="E21" s="3">
        <f t="shared" si="6"/>
        <v>3313771459</v>
      </c>
      <c r="F21" s="3">
        <v>3051000624</v>
      </c>
      <c r="G21" s="4">
        <f t="shared" si="7"/>
        <v>1.1930512145316428E-3</v>
      </c>
      <c r="H21" s="3">
        <f t="shared" si="8"/>
        <v>3953499.063840244</v>
      </c>
      <c r="I21" s="16" t="s">
        <v>200</v>
      </c>
      <c r="J21" s="3">
        <f t="shared" ref="J21:J25" si="9">B21-SUM(I21)</f>
        <v>3640000</v>
      </c>
      <c r="K21" s="16" t="s">
        <v>200</v>
      </c>
    </row>
    <row r="22" spans="1:11" ht="18" customHeight="1" x14ac:dyDescent="0.15">
      <c r="A22" s="5" t="s">
        <v>116</v>
      </c>
      <c r="B22" s="3">
        <v>2900000</v>
      </c>
      <c r="C22" s="78">
        <v>24556329000000</v>
      </c>
      <c r="D22" s="78">
        <v>24162382000000</v>
      </c>
      <c r="E22" s="78">
        <f t="shared" si="6"/>
        <v>393947000000</v>
      </c>
      <c r="F22" s="78">
        <v>16602000000</v>
      </c>
      <c r="G22" s="79">
        <f t="shared" si="7"/>
        <v>1.7467774966871462E-4</v>
      </c>
      <c r="H22" s="3">
        <f t="shared" si="8"/>
        <v>68813775.448741123</v>
      </c>
      <c r="I22" s="16" t="s">
        <v>200</v>
      </c>
      <c r="J22" s="3">
        <f t="shared" si="9"/>
        <v>2900000</v>
      </c>
      <c r="K22" s="16" t="s">
        <v>200</v>
      </c>
    </row>
    <row r="23" spans="1:11" ht="18" customHeight="1" x14ac:dyDescent="0.15">
      <c r="A23" s="5" t="s">
        <v>113</v>
      </c>
      <c r="B23" s="76">
        <v>320000</v>
      </c>
      <c r="C23" s="3"/>
      <c r="D23" s="3"/>
      <c r="E23" s="3">
        <f>C23-D23</f>
        <v>0</v>
      </c>
      <c r="F23" s="3"/>
      <c r="G23" s="4"/>
      <c r="H23" s="77">
        <f>E23*G23</f>
        <v>0</v>
      </c>
      <c r="I23" s="16" t="s">
        <v>200</v>
      </c>
      <c r="J23" s="3">
        <f t="shared" si="9"/>
        <v>320000</v>
      </c>
      <c r="K23" s="16" t="s">
        <v>200</v>
      </c>
    </row>
    <row r="24" spans="1:11" ht="18" customHeight="1" x14ac:dyDescent="0.15">
      <c r="A24" s="5" t="s">
        <v>206</v>
      </c>
      <c r="B24" s="76">
        <v>97000</v>
      </c>
      <c r="C24" s="3"/>
      <c r="D24" s="3"/>
      <c r="E24" s="3">
        <f t="shared" ref="E24" si="10">C24-D24</f>
        <v>0</v>
      </c>
      <c r="F24" s="3"/>
      <c r="G24" s="4"/>
      <c r="H24" s="77">
        <f t="shared" ref="H24" si="11">E24*G24</f>
        <v>0</v>
      </c>
      <c r="I24" s="16" t="s">
        <v>200</v>
      </c>
      <c r="J24" s="3">
        <f t="shared" si="9"/>
        <v>97000</v>
      </c>
      <c r="K24" s="16" t="s">
        <v>200</v>
      </c>
    </row>
    <row r="25" spans="1:11" ht="18" customHeight="1" x14ac:dyDescent="0.15">
      <c r="A25" s="11" t="s">
        <v>9</v>
      </c>
      <c r="B25" s="3">
        <f>SUM(B20:B24)</f>
        <v>8582000</v>
      </c>
      <c r="C25" s="80">
        <f t="shared" ref="C25:H25" si="12">SUM(C20:C24)</f>
        <v>24574949765318</v>
      </c>
      <c r="D25" s="80">
        <f t="shared" si="12"/>
        <v>24163811176244</v>
      </c>
      <c r="E25" s="80">
        <f t="shared" si="12"/>
        <v>411138589074</v>
      </c>
      <c r="F25" s="80">
        <f t="shared" si="12"/>
        <v>20840480624</v>
      </c>
      <c r="G25" s="80" t="s">
        <v>109</v>
      </c>
      <c r="H25" s="3">
        <f t="shared" si="12"/>
        <v>91758292.150246844</v>
      </c>
      <c r="I25" s="16" t="s">
        <v>200</v>
      </c>
      <c r="J25" s="3">
        <f t="shared" si="9"/>
        <v>8582000</v>
      </c>
      <c r="K25" s="16" t="s">
        <v>200</v>
      </c>
    </row>
    <row r="27" spans="1:11" ht="25.7" customHeight="1" x14ac:dyDescent="0.15"/>
  </sheetData>
  <phoneticPr fontId="4"/>
  <pageMargins left="0.3888888888888889" right="0.3888888888888889" top="0.3888888888888889" bottom="0.3888888888888889" header="0.19444444444444445" footer="0.19444444444444445"/>
  <pageSetup paperSize="9" scale="67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6"/>
  <sheetViews>
    <sheetView workbookViewId="0"/>
  </sheetViews>
  <sheetFormatPr defaultColWidth="8.875" defaultRowHeight="11.25" x14ac:dyDescent="0.15"/>
  <cols>
    <col min="1" max="1" width="22.875" style="2" customWidth="1"/>
    <col min="2" max="2" width="112.875" style="2" customWidth="1"/>
    <col min="3" max="16384" width="8.875" style="2"/>
  </cols>
  <sheetData>
    <row r="1" spans="1:2" ht="21" x14ac:dyDescent="0.2">
      <c r="A1" s="34" t="s">
        <v>85</v>
      </c>
    </row>
    <row r="2" spans="1:2" ht="13.5" x14ac:dyDescent="0.15">
      <c r="A2" s="35" t="s">
        <v>147</v>
      </c>
    </row>
    <row r="3" spans="1:2" ht="13.5" x14ac:dyDescent="0.15">
      <c r="A3" s="19" t="s">
        <v>228</v>
      </c>
    </row>
    <row r="4" spans="1:2" x14ac:dyDescent="0.15">
      <c r="B4" s="20" t="s">
        <v>111</v>
      </c>
    </row>
    <row r="5" spans="1:2" ht="22.5" customHeight="1" x14ac:dyDescent="0.15">
      <c r="A5" s="67" t="s">
        <v>84</v>
      </c>
      <c r="B5" s="65" t="s">
        <v>83</v>
      </c>
    </row>
    <row r="6" spans="1:2" ht="56.25" customHeight="1" x14ac:dyDescent="0.15">
      <c r="A6" s="36"/>
      <c r="B6" s="37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CFF"/>
  </sheetPr>
  <dimension ref="A1:E30"/>
  <sheetViews>
    <sheetView view="pageBreakPreview" zoomScaleNormal="85" zoomScaleSheetLayoutView="100" workbookViewId="0"/>
  </sheetViews>
  <sheetFormatPr defaultColWidth="8.875" defaultRowHeight="11.25" x14ac:dyDescent="0.15"/>
  <cols>
    <col min="1" max="2" width="30.625" style="6" customWidth="1"/>
    <col min="3" max="3" width="27.5" style="6" customWidth="1"/>
    <col min="4" max="4" width="16.875" style="29" customWidth="1"/>
    <col min="5" max="5" width="19.875" style="6" customWidth="1"/>
    <col min="6" max="16384" width="8.875" style="6"/>
  </cols>
  <sheetData>
    <row r="1" spans="1:5" ht="21" x14ac:dyDescent="0.2">
      <c r="A1" s="7" t="s">
        <v>99</v>
      </c>
    </row>
    <row r="2" spans="1:5" ht="13.5" x14ac:dyDescent="0.15">
      <c r="A2" s="8" t="s">
        <v>147</v>
      </c>
    </row>
    <row r="3" spans="1:5" ht="13.5" x14ac:dyDescent="0.15">
      <c r="A3" s="8" t="s">
        <v>228</v>
      </c>
    </row>
    <row r="4" spans="1:5" x14ac:dyDescent="0.15">
      <c r="E4" s="10" t="s">
        <v>111</v>
      </c>
    </row>
    <row r="5" spans="1:5" ht="22.5" customHeight="1" x14ac:dyDescent="0.15">
      <c r="A5" s="55" t="s">
        <v>91</v>
      </c>
      <c r="B5" s="55" t="s">
        <v>98</v>
      </c>
      <c r="C5" s="55" t="s">
        <v>97</v>
      </c>
      <c r="D5" s="68" t="s">
        <v>96</v>
      </c>
      <c r="E5" s="55" t="s">
        <v>95</v>
      </c>
    </row>
    <row r="6" spans="1:5" ht="18" customHeight="1" x14ac:dyDescent="0.15">
      <c r="A6" s="93" t="s">
        <v>94</v>
      </c>
      <c r="B6" s="5" t="s">
        <v>236</v>
      </c>
      <c r="C6" s="5" t="s">
        <v>237</v>
      </c>
      <c r="D6" s="30">
        <v>157497000</v>
      </c>
      <c r="E6" s="3"/>
    </row>
    <row r="7" spans="1:5" ht="18" customHeight="1" x14ac:dyDescent="0.15">
      <c r="A7" s="93"/>
      <c r="B7" s="5" t="s">
        <v>220</v>
      </c>
      <c r="C7" s="5" t="s">
        <v>231</v>
      </c>
      <c r="D7" s="30">
        <v>6838450</v>
      </c>
      <c r="E7" s="3"/>
    </row>
    <row r="8" spans="1:5" ht="18" customHeight="1" x14ac:dyDescent="0.15">
      <c r="A8" s="93"/>
      <c r="B8" s="5" t="s">
        <v>221</v>
      </c>
      <c r="C8" s="5" t="s">
        <v>232</v>
      </c>
      <c r="D8" s="30">
        <v>39152900</v>
      </c>
      <c r="E8" s="3"/>
    </row>
    <row r="9" spans="1:5" ht="18" customHeight="1" x14ac:dyDescent="0.15">
      <c r="A9" s="93"/>
      <c r="B9" s="5" t="s">
        <v>233</v>
      </c>
      <c r="C9" s="5" t="s">
        <v>231</v>
      </c>
      <c r="D9" s="30">
        <v>3238563</v>
      </c>
      <c r="E9" s="3"/>
    </row>
    <row r="10" spans="1:5" ht="18" customHeight="1" x14ac:dyDescent="0.15">
      <c r="A10" s="93"/>
      <c r="B10" s="5" t="s">
        <v>234</v>
      </c>
      <c r="C10" s="5" t="s">
        <v>235</v>
      </c>
      <c r="D10" s="30">
        <v>4809187</v>
      </c>
      <c r="E10" s="3"/>
    </row>
    <row r="11" spans="1:5" ht="18" customHeight="1" x14ac:dyDescent="0.15">
      <c r="A11" s="94"/>
      <c r="B11" s="5" t="s">
        <v>146</v>
      </c>
      <c r="C11" s="5"/>
      <c r="D11" s="30">
        <v>43212100</v>
      </c>
      <c r="E11" s="3"/>
    </row>
    <row r="12" spans="1:5" ht="18" customHeight="1" x14ac:dyDescent="0.15">
      <c r="A12" s="95"/>
      <c r="B12" s="11" t="s">
        <v>93</v>
      </c>
      <c r="C12" s="31"/>
      <c r="D12" s="32">
        <f>SUM(D6:D11)</f>
        <v>254748200</v>
      </c>
      <c r="E12" s="31"/>
    </row>
    <row r="13" spans="1:5" ht="18" customHeight="1" x14ac:dyDescent="0.15">
      <c r="A13" s="96" t="s">
        <v>205</v>
      </c>
      <c r="B13" s="33" t="s">
        <v>230</v>
      </c>
      <c r="C13" s="5"/>
      <c r="D13" s="30">
        <v>76300000</v>
      </c>
      <c r="E13" s="3"/>
    </row>
    <row r="14" spans="1:5" ht="18" customHeight="1" x14ac:dyDescent="0.15">
      <c r="A14" s="97"/>
      <c r="B14" s="33" t="s">
        <v>242</v>
      </c>
      <c r="C14" s="5"/>
      <c r="D14" s="30">
        <v>299688765</v>
      </c>
      <c r="E14" s="3"/>
    </row>
    <row r="15" spans="1:5" ht="18" customHeight="1" x14ac:dyDescent="0.15">
      <c r="A15" s="97"/>
      <c r="B15" s="33" t="s">
        <v>241</v>
      </c>
      <c r="C15" s="5"/>
      <c r="D15" s="30">
        <v>278996000</v>
      </c>
      <c r="E15" s="3"/>
    </row>
    <row r="16" spans="1:5" ht="18" customHeight="1" x14ac:dyDescent="0.15">
      <c r="A16" s="97"/>
      <c r="B16" s="33" t="s">
        <v>240</v>
      </c>
      <c r="C16" s="5"/>
      <c r="D16" s="30">
        <v>160049850</v>
      </c>
      <c r="E16" s="3"/>
    </row>
    <row r="17" spans="1:5" ht="18" customHeight="1" x14ac:dyDescent="0.15">
      <c r="A17" s="97"/>
      <c r="B17" s="33" t="s">
        <v>239</v>
      </c>
      <c r="C17" s="5"/>
      <c r="D17" s="30">
        <v>2437487516</v>
      </c>
      <c r="E17" s="3"/>
    </row>
    <row r="18" spans="1:5" ht="18" customHeight="1" x14ac:dyDescent="0.15">
      <c r="A18" s="97"/>
      <c r="B18" s="33" t="s">
        <v>238</v>
      </c>
      <c r="C18" s="5"/>
      <c r="D18" s="30">
        <v>448200000</v>
      </c>
      <c r="E18" s="3"/>
    </row>
    <row r="19" spans="1:5" ht="18" customHeight="1" x14ac:dyDescent="0.15">
      <c r="A19" s="97"/>
      <c r="B19" s="33" t="s">
        <v>224</v>
      </c>
      <c r="C19" s="5"/>
      <c r="D19" s="30">
        <v>165400000</v>
      </c>
      <c r="E19" s="3"/>
    </row>
    <row r="20" spans="1:5" ht="18" customHeight="1" x14ac:dyDescent="0.15">
      <c r="A20" s="97"/>
      <c r="B20" s="33" t="s">
        <v>225</v>
      </c>
      <c r="C20" s="5"/>
      <c r="D20" s="30">
        <v>332074741</v>
      </c>
      <c r="E20" s="3"/>
    </row>
    <row r="21" spans="1:5" ht="18" customHeight="1" x14ac:dyDescent="0.15">
      <c r="A21" s="97"/>
      <c r="B21" s="33" t="s">
        <v>213</v>
      </c>
      <c r="C21" s="5" t="s">
        <v>214</v>
      </c>
      <c r="D21" s="30">
        <v>217391000</v>
      </c>
      <c r="E21" s="3"/>
    </row>
    <row r="22" spans="1:5" ht="18" customHeight="1" x14ac:dyDescent="0.15">
      <c r="A22" s="97"/>
      <c r="B22" s="33" t="s">
        <v>204</v>
      </c>
      <c r="C22" s="5" t="s">
        <v>218</v>
      </c>
      <c r="D22" s="30">
        <v>182552000</v>
      </c>
      <c r="E22" s="3"/>
    </row>
    <row r="23" spans="1:5" ht="18" customHeight="1" x14ac:dyDescent="0.15">
      <c r="A23" s="97"/>
      <c r="B23" s="5" t="s">
        <v>203</v>
      </c>
      <c r="C23" s="5" t="s">
        <v>219</v>
      </c>
      <c r="D23" s="30">
        <v>87338000</v>
      </c>
      <c r="E23" s="3"/>
    </row>
    <row r="24" spans="1:5" ht="18" hidden="1" customHeight="1" x14ac:dyDescent="0.15">
      <c r="A24" s="97"/>
      <c r="B24" s="5"/>
      <c r="C24" s="5"/>
      <c r="D24" s="30"/>
      <c r="E24" s="3"/>
    </row>
    <row r="25" spans="1:5" ht="18" hidden="1" customHeight="1" x14ac:dyDescent="0.15">
      <c r="A25" s="97"/>
      <c r="B25" s="5"/>
      <c r="C25" s="5"/>
      <c r="D25" s="30"/>
      <c r="E25" s="3"/>
    </row>
    <row r="26" spans="1:5" ht="18" customHeight="1" x14ac:dyDescent="0.15">
      <c r="A26" s="97"/>
      <c r="B26" s="5" t="s">
        <v>146</v>
      </c>
      <c r="C26" s="5"/>
      <c r="D26" s="30">
        <f>D27-SUM(D13:D23)</f>
        <v>1519906101</v>
      </c>
      <c r="E26" s="3"/>
    </row>
    <row r="27" spans="1:5" ht="18" customHeight="1" x14ac:dyDescent="0.15">
      <c r="A27" s="98"/>
      <c r="B27" s="11" t="s">
        <v>93</v>
      </c>
      <c r="C27" s="31"/>
      <c r="D27" s="32">
        <f>D28-D12</f>
        <v>6205383973</v>
      </c>
      <c r="E27" s="31"/>
    </row>
    <row r="28" spans="1:5" ht="18" customHeight="1" x14ac:dyDescent="0.15">
      <c r="A28" s="11" t="s">
        <v>9</v>
      </c>
      <c r="B28" s="31"/>
      <c r="C28" s="31"/>
      <c r="D28" s="32">
        <v>6460132173</v>
      </c>
      <c r="E28" s="31"/>
    </row>
    <row r="30" spans="1:5" x14ac:dyDescent="0.15">
      <c r="C30" s="10"/>
    </row>
  </sheetData>
  <sortState ref="B11:D22">
    <sortCondition descending="1" ref="D11:D22"/>
  </sortState>
  <mergeCells count="2">
    <mergeCell ref="A6:A12"/>
    <mergeCell ref="A13:A27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F11"/>
  <sheetViews>
    <sheetView view="pageBreakPreview" zoomScaleNormal="100" zoomScaleSheetLayoutView="100" workbookViewId="0"/>
  </sheetViews>
  <sheetFormatPr defaultColWidth="8.875" defaultRowHeight="20.25" customHeight="1" x14ac:dyDescent="0.15"/>
  <cols>
    <col min="1" max="1" width="23.375" style="8" customWidth="1"/>
    <col min="2" max="6" width="20.875" style="8" customWidth="1"/>
    <col min="7" max="16384" width="8.875" style="8"/>
  </cols>
  <sheetData>
    <row r="1" spans="1:6" ht="20.25" customHeight="1" x14ac:dyDescent="0.15">
      <c r="A1" s="72" t="s">
        <v>156</v>
      </c>
      <c r="B1" s="25"/>
      <c r="C1" s="25"/>
      <c r="D1" s="25"/>
      <c r="E1" s="25"/>
      <c r="F1" s="25"/>
    </row>
    <row r="2" spans="1:6" ht="20.25" customHeight="1" x14ac:dyDescent="0.15">
      <c r="A2" s="25" t="s">
        <v>157</v>
      </c>
      <c r="B2" s="25"/>
      <c r="C2" s="25"/>
      <c r="D2" s="25"/>
      <c r="E2" s="25"/>
      <c r="F2" s="26"/>
    </row>
    <row r="3" spans="1:6" ht="20.25" customHeight="1" x14ac:dyDescent="0.15">
      <c r="A3" s="25" t="s">
        <v>228</v>
      </c>
      <c r="B3" s="25"/>
      <c r="C3" s="25"/>
      <c r="D3" s="25"/>
      <c r="E3" s="25"/>
      <c r="F3" s="26" t="s">
        <v>166</v>
      </c>
    </row>
    <row r="4" spans="1:6" ht="20.25" customHeight="1" x14ac:dyDescent="0.15">
      <c r="A4" s="99" t="s">
        <v>91</v>
      </c>
      <c r="B4" s="101" t="s">
        <v>96</v>
      </c>
      <c r="C4" s="101" t="s">
        <v>158</v>
      </c>
      <c r="D4" s="101"/>
      <c r="E4" s="101"/>
      <c r="F4" s="101"/>
    </row>
    <row r="5" spans="1:6" ht="20.25" customHeight="1" x14ac:dyDescent="0.15">
      <c r="A5" s="99"/>
      <c r="B5" s="101"/>
      <c r="C5" s="101" t="s">
        <v>102</v>
      </c>
      <c r="D5" s="101" t="s">
        <v>159</v>
      </c>
      <c r="E5" s="101" t="s">
        <v>103</v>
      </c>
      <c r="F5" s="101" t="s">
        <v>25</v>
      </c>
    </row>
    <row r="6" spans="1:6" ht="20.25" customHeight="1" thickBot="1" x14ac:dyDescent="0.2">
      <c r="A6" s="100"/>
      <c r="B6" s="102"/>
      <c r="C6" s="102"/>
      <c r="D6" s="102"/>
      <c r="E6" s="102"/>
      <c r="F6" s="102"/>
    </row>
    <row r="7" spans="1:6" ht="20.25" customHeight="1" thickTop="1" x14ac:dyDescent="0.15">
      <c r="A7" s="27" t="s">
        <v>160</v>
      </c>
      <c r="B7" s="71">
        <v>31344543369</v>
      </c>
      <c r="C7" s="71">
        <f>C11-C8</f>
        <v>13343425635</v>
      </c>
      <c r="D7" s="71">
        <f>D11-D8</f>
        <v>320000000</v>
      </c>
      <c r="E7" s="71">
        <f>E11-E8-E9</f>
        <v>15750462123</v>
      </c>
      <c r="F7" s="71">
        <f>B7-C7-D7-E7</f>
        <v>1930655611</v>
      </c>
    </row>
    <row r="8" spans="1:6" ht="20.25" customHeight="1" x14ac:dyDescent="0.15">
      <c r="A8" s="27" t="s">
        <v>161</v>
      </c>
      <c r="B8" s="71">
        <v>2252987262</v>
      </c>
      <c r="C8" s="71">
        <v>1029971000</v>
      </c>
      <c r="D8" s="71">
        <v>1031000000</v>
      </c>
      <c r="E8" s="71">
        <f>B8-C8-D8-F8</f>
        <v>184717262</v>
      </c>
      <c r="F8" s="71">
        <v>7299000</v>
      </c>
    </row>
    <row r="9" spans="1:6" ht="20.25" customHeight="1" x14ac:dyDescent="0.15">
      <c r="A9" s="27" t="s">
        <v>162</v>
      </c>
      <c r="B9" s="71">
        <v>1570317591</v>
      </c>
      <c r="C9" s="71">
        <v>0</v>
      </c>
      <c r="D9" s="71">
        <v>0</v>
      </c>
      <c r="E9" s="71">
        <f>B9-F9</f>
        <v>1553757591</v>
      </c>
      <c r="F9" s="71">
        <v>16560000</v>
      </c>
    </row>
    <row r="10" spans="1:6" ht="20.25" customHeight="1" x14ac:dyDescent="0.15">
      <c r="A10" s="27" t="s">
        <v>25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</row>
    <row r="11" spans="1:6" ht="20.25" customHeight="1" x14ac:dyDescent="0.15">
      <c r="A11" s="28" t="s">
        <v>9</v>
      </c>
      <c r="B11" s="71">
        <f>SUM(B7:B10)</f>
        <v>35167848222</v>
      </c>
      <c r="C11" s="71">
        <v>14373396635</v>
      </c>
      <c r="D11" s="71">
        <v>1351000000</v>
      </c>
      <c r="E11" s="71">
        <v>17488936976</v>
      </c>
      <c r="F11" s="71">
        <f>SUM(F7:F10)</f>
        <v>1954514611</v>
      </c>
    </row>
  </sheetData>
  <mergeCells count="7"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22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13.375" style="6" customWidth="1"/>
    <col min="2" max="2" width="12.5" style="6" customWidth="1"/>
    <col min="3" max="3" width="7.625" style="6" customWidth="1"/>
    <col min="4" max="4" width="28.875" style="6" customWidth="1"/>
    <col min="5" max="5" width="24.875" style="6" customWidth="1"/>
    <col min="6" max="6" width="4" style="6" customWidth="1"/>
    <col min="7" max="7" width="18.625" style="6" customWidth="1"/>
    <col min="8" max="8" width="12.625" style="6" customWidth="1"/>
    <col min="9" max="16384" width="8.875" style="6"/>
  </cols>
  <sheetData>
    <row r="1" spans="1:8" ht="21" x14ac:dyDescent="0.2">
      <c r="A1" s="7" t="s">
        <v>106</v>
      </c>
    </row>
    <row r="2" spans="1:8" ht="13.5" x14ac:dyDescent="0.15">
      <c r="A2" s="8" t="s">
        <v>147</v>
      </c>
    </row>
    <row r="3" spans="1:8" ht="13.5" x14ac:dyDescent="0.15">
      <c r="A3" s="8" t="s">
        <v>228</v>
      </c>
    </row>
    <row r="4" spans="1:8" x14ac:dyDescent="0.15">
      <c r="E4" s="10" t="s">
        <v>111</v>
      </c>
    </row>
    <row r="5" spans="1:8" ht="22.5" customHeight="1" x14ac:dyDescent="0.15">
      <c r="A5" s="55" t="s">
        <v>105</v>
      </c>
      <c r="B5" s="55" t="s">
        <v>91</v>
      </c>
      <c r="C5" s="87" t="s">
        <v>104</v>
      </c>
      <c r="D5" s="87"/>
      <c r="E5" s="55" t="s">
        <v>96</v>
      </c>
    </row>
    <row r="6" spans="1:8" ht="18" customHeight="1" x14ac:dyDescent="0.15">
      <c r="A6" s="106" t="s">
        <v>163</v>
      </c>
      <c r="B6" s="106" t="s">
        <v>164</v>
      </c>
      <c r="C6" s="109" t="s">
        <v>148</v>
      </c>
      <c r="D6" s="110"/>
      <c r="E6" s="3">
        <v>10091390656</v>
      </c>
    </row>
    <row r="7" spans="1:8" ht="18" customHeight="1" x14ac:dyDescent="0.15">
      <c r="A7" s="107"/>
      <c r="B7" s="107"/>
      <c r="C7" s="109" t="s">
        <v>149</v>
      </c>
      <c r="D7" s="110"/>
      <c r="E7" s="3">
        <v>126609000</v>
      </c>
    </row>
    <row r="8" spans="1:8" ht="18" customHeight="1" x14ac:dyDescent="0.15">
      <c r="A8" s="107"/>
      <c r="B8" s="107"/>
      <c r="C8" s="109" t="s">
        <v>150</v>
      </c>
      <c r="D8" s="110"/>
      <c r="E8" s="3">
        <f>16899000+89891000+68966000+158636000+1746079000+32328196+43027000</f>
        <v>2155826196</v>
      </c>
    </row>
    <row r="9" spans="1:8" ht="18" customHeight="1" x14ac:dyDescent="0.15">
      <c r="A9" s="107"/>
      <c r="B9" s="107"/>
      <c r="C9" s="109" t="s">
        <v>151</v>
      </c>
      <c r="D9" s="110"/>
      <c r="E9" s="3">
        <v>98889000</v>
      </c>
      <c r="G9" s="105"/>
      <c r="H9" s="105"/>
    </row>
    <row r="10" spans="1:8" ht="18" customHeight="1" x14ac:dyDescent="0.15">
      <c r="A10" s="107"/>
      <c r="B10" s="107"/>
      <c r="C10" s="109" t="s">
        <v>152</v>
      </c>
      <c r="D10" s="110"/>
      <c r="E10" s="3">
        <v>4763228000</v>
      </c>
      <c r="G10" s="105"/>
      <c r="H10" s="105"/>
    </row>
    <row r="11" spans="1:8" ht="18" customHeight="1" x14ac:dyDescent="0.15">
      <c r="A11" s="107"/>
      <c r="B11" s="107"/>
      <c r="C11" s="109" t="s">
        <v>153</v>
      </c>
      <c r="D11" s="110"/>
      <c r="E11" s="3">
        <v>6381000</v>
      </c>
      <c r="G11" s="105"/>
      <c r="H11" s="105"/>
    </row>
    <row r="12" spans="1:8" ht="18" customHeight="1" x14ac:dyDescent="0.15">
      <c r="A12" s="107"/>
      <c r="B12" s="107"/>
      <c r="C12" s="109" t="s">
        <v>154</v>
      </c>
      <c r="D12" s="110"/>
      <c r="E12" s="3">
        <v>142746336</v>
      </c>
      <c r="G12" s="24"/>
    </row>
    <row r="13" spans="1:8" ht="18" customHeight="1" x14ac:dyDescent="0.15">
      <c r="A13" s="107"/>
      <c r="B13" s="107"/>
      <c r="C13" s="109" t="s">
        <v>155</v>
      </c>
      <c r="D13" s="110"/>
      <c r="E13" s="3">
        <v>103866788</v>
      </c>
      <c r="G13" s="24"/>
    </row>
    <row r="14" spans="1:8" ht="18" customHeight="1" x14ac:dyDescent="0.15">
      <c r="A14" s="107"/>
      <c r="B14" s="108"/>
      <c r="C14" s="103" t="s">
        <v>38</v>
      </c>
      <c r="D14" s="104"/>
      <c r="E14" s="3">
        <f>SUM(E6:E13)</f>
        <v>17488936976</v>
      </c>
    </row>
    <row r="15" spans="1:8" ht="18" customHeight="1" x14ac:dyDescent="0.15">
      <c r="A15" s="107"/>
      <c r="B15" s="106" t="s">
        <v>102</v>
      </c>
      <c r="C15" s="112" t="s">
        <v>101</v>
      </c>
      <c r="D15" s="5" t="s">
        <v>222</v>
      </c>
      <c r="E15" s="3">
        <v>206922000</v>
      </c>
    </row>
    <row r="16" spans="1:8" ht="18" customHeight="1" x14ac:dyDescent="0.15">
      <c r="A16" s="107"/>
      <c r="B16" s="107"/>
      <c r="C16" s="113"/>
      <c r="D16" s="5" t="s">
        <v>223</v>
      </c>
      <c r="E16" s="3">
        <v>823049000</v>
      </c>
    </row>
    <row r="17" spans="1:5" ht="18" customHeight="1" x14ac:dyDescent="0.15">
      <c r="A17" s="107"/>
      <c r="B17" s="107"/>
      <c r="C17" s="114"/>
      <c r="D17" s="11" t="s">
        <v>93</v>
      </c>
      <c r="E17" s="3">
        <f>SUM(E15:E16)</f>
        <v>1029971000</v>
      </c>
    </row>
    <row r="18" spans="1:5" ht="18" customHeight="1" x14ac:dyDescent="0.15">
      <c r="A18" s="107"/>
      <c r="B18" s="107"/>
      <c r="C18" s="112" t="s">
        <v>100</v>
      </c>
      <c r="D18" s="5" t="s">
        <v>222</v>
      </c>
      <c r="E18" s="3">
        <v>8497201134</v>
      </c>
    </row>
    <row r="19" spans="1:5" ht="18" customHeight="1" x14ac:dyDescent="0.15">
      <c r="A19" s="107"/>
      <c r="B19" s="107"/>
      <c r="C19" s="113"/>
      <c r="D19" s="5" t="s">
        <v>223</v>
      </c>
      <c r="E19" s="3">
        <v>4846224501</v>
      </c>
    </row>
    <row r="20" spans="1:5" ht="18" customHeight="1" x14ac:dyDescent="0.15">
      <c r="A20" s="107"/>
      <c r="B20" s="107"/>
      <c r="C20" s="114"/>
      <c r="D20" s="11" t="s">
        <v>93</v>
      </c>
      <c r="E20" s="3">
        <f>SUM(E18:E19)</f>
        <v>13343425635</v>
      </c>
    </row>
    <row r="21" spans="1:5" ht="18" customHeight="1" x14ac:dyDescent="0.15">
      <c r="A21" s="107"/>
      <c r="B21" s="108"/>
      <c r="C21" s="103" t="s">
        <v>38</v>
      </c>
      <c r="D21" s="104"/>
      <c r="E21" s="3">
        <f>E17+E20</f>
        <v>14373396635</v>
      </c>
    </row>
    <row r="22" spans="1:5" ht="18" customHeight="1" x14ac:dyDescent="0.15">
      <c r="A22" s="108"/>
      <c r="B22" s="103" t="s">
        <v>9</v>
      </c>
      <c r="C22" s="111"/>
      <c r="D22" s="104"/>
      <c r="E22" s="3">
        <f>E14+E21</f>
        <v>31862333611</v>
      </c>
    </row>
  </sheetData>
  <mergeCells count="18">
    <mergeCell ref="C18:C20"/>
    <mergeCell ref="B15:B21"/>
    <mergeCell ref="C21:D21"/>
    <mergeCell ref="G9:H11"/>
    <mergeCell ref="C5:D5"/>
    <mergeCell ref="A6:A22"/>
    <mergeCell ref="B6:B14"/>
    <mergeCell ref="C6:D6"/>
    <mergeCell ref="C7:D7"/>
    <mergeCell ref="C8:D8"/>
    <mergeCell ref="C9:D9"/>
    <mergeCell ref="C10:D10"/>
    <mergeCell ref="C11:D11"/>
    <mergeCell ref="C12:D12"/>
    <mergeCell ref="B22:D22"/>
    <mergeCell ref="C13:D13"/>
    <mergeCell ref="C14:D14"/>
    <mergeCell ref="C15:C17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CFF"/>
  </sheetPr>
  <dimension ref="A1:B10"/>
  <sheetViews>
    <sheetView view="pageBreakPreview" zoomScale="115" zoomScaleNormal="100" zoomScaleSheetLayoutView="115" workbookViewId="0"/>
  </sheetViews>
  <sheetFormatPr defaultColWidth="8.875" defaultRowHeight="11.25" x14ac:dyDescent="0.15"/>
  <cols>
    <col min="1" max="1" width="60.875" style="18" customWidth="1"/>
    <col min="2" max="2" width="40.875" style="18" customWidth="1"/>
    <col min="3" max="16384" width="8.875" style="18"/>
  </cols>
  <sheetData>
    <row r="1" spans="1:2" ht="21" x14ac:dyDescent="0.2">
      <c r="A1" s="17" t="s">
        <v>107</v>
      </c>
    </row>
    <row r="2" spans="1:2" ht="13.5" x14ac:dyDescent="0.15">
      <c r="A2" s="19" t="s">
        <v>147</v>
      </c>
    </row>
    <row r="3" spans="1:2" ht="13.5" x14ac:dyDescent="0.15">
      <c r="A3" s="19" t="s">
        <v>228</v>
      </c>
    </row>
    <row r="4" spans="1:2" x14ac:dyDescent="0.15">
      <c r="B4" s="20" t="s">
        <v>111</v>
      </c>
    </row>
    <row r="5" spans="1:2" ht="22.5" customHeight="1" x14ac:dyDescent="0.15">
      <c r="A5" s="57" t="s">
        <v>29</v>
      </c>
      <c r="B5" s="57" t="s">
        <v>87</v>
      </c>
    </row>
    <row r="6" spans="1:2" ht="18" customHeight="1" x14ac:dyDescent="0.15">
      <c r="A6" s="22" t="s">
        <v>226</v>
      </c>
      <c r="B6" s="1">
        <v>2378419914</v>
      </c>
    </row>
    <row r="7" spans="1:2" ht="18" customHeight="1" x14ac:dyDescent="0.15">
      <c r="A7" s="22"/>
      <c r="B7" s="1"/>
    </row>
    <row r="8" spans="1:2" ht="18" customHeight="1" x14ac:dyDescent="0.15">
      <c r="A8" s="22"/>
      <c r="B8" s="1"/>
    </row>
    <row r="9" spans="1:2" ht="18" customHeight="1" x14ac:dyDescent="0.15">
      <c r="A9" s="22"/>
      <c r="B9" s="1"/>
    </row>
    <row r="10" spans="1:2" ht="18" customHeight="1" x14ac:dyDescent="0.15">
      <c r="A10" s="21" t="s">
        <v>9</v>
      </c>
      <c r="B10" s="1">
        <f>SUM(B6:B9)</f>
        <v>2378419914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H23"/>
  <sheetViews>
    <sheetView view="pageBreakPreview" zoomScale="115" zoomScaleNormal="100" zoomScaleSheetLayoutView="115" workbookViewId="0">
      <selection sqref="A1:H1"/>
    </sheetView>
  </sheetViews>
  <sheetFormatPr defaultColWidth="9.75" defaultRowHeight="11.25" x14ac:dyDescent="0.15"/>
  <cols>
    <col min="1" max="1" width="15.125" style="12" customWidth="1"/>
    <col min="2" max="8" width="17.25" style="12" customWidth="1"/>
    <col min="9" max="16384" width="9.75" style="12"/>
  </cols>
  <sheetData>
    <row r="1" spans="1:8" ht="21" x14ac:dyDescent="0.15">
      <c r="A1" s="115" t="s">
        <v>185</v>
      </c>
      <c r="B1" s="115"/>
      <c r="C1" s="115"/>
      <c r="D1" s="115"/>
      <c r="E1" s="115"/>
      <c r="F1" s="115"/>
      <c r="G1" s="115"/>
      <c r="H1" s="115"/>
    </row>
    <row r="2" spans="1:8" ht="13.5" x14ac:dyDescent="0.15">
      <c r="A2" s="19" t="s">
        <v>147</v>
      </c>
      <c r="B2" s="13"/>
      <c r="C2" s="13"/>
      <c r="D2" s="13"/>
      <c r="E2" s="13"/>
      <c r="F2" s="13"/>
      <c r="G2" s="13"/>
      <c r="H2" s="14"/>
    </row>
    <row r="3" spans="1:8" ht="13.5" x14ac:dyDescent="0.15">
      <c r="A3" s="19" t="s">
        <v>228</v>
      </c>
      <c r="B3" s="13"/>
      <c r="C3" s="13"/>
      <c r="D3" s="13"/>
      <c r="E3" s="13"/>
      <c r="F3" s="13"/>
      <c r="G3" s="13"/>
      <c r="H3" s="13"/>
    </row>
    <row r="4" spans="1:8" ht="13.5" x14ac:dyDescent="0.15">
      <c r="A4" s="13"/>
      <c r="B4" s="13"/>
      <c r="C4" s="13"/>
      <c r="D4" s="13"/>
      <c r="E4" s="13"/>
      <c r="F4" s="13"/>
      <c r="G4" s="13"/>
      <c r="H4" s="14" t="s">
        <v>166</v>
      </c>
    </row>
    <row r="5" spans="1:8" ht="33.75" x14ac:dyDescent="0.15">
      <c r="A5" s="69" t="s">
        <v>91</v>
      </c>
      <c r="B5" s="70" t="s">
        <v>184</v>
      </c>
      <c r="C5" s="70" t="s">
        <v>183</v>
      </c>
      <c r="D5" s="70" t="s">
        <v>182</v>
      </c>
      <c r="E5" s="70" t="s">
        <v>181</v>
      </c>
      <c r="F5" s="70" t="s">
        <v>180</v>
      </c>
      <c r="G5" s="70" t="s">
        <v>179</v>
      </c>
      <c r="H5" s="70" t="s">
        <v>178</v>
      </c>
    </row>
    <row r="6" spans="1:8" x14ac:dyDescent="0.15">
      <c r="A6" s="15" t="s">
        <v>177</v>
      </c>
      <c r="B6" s="16">
        <v>76469588062</v>
      </c>
      <c r="C6" s="16">
        <v>1414514335</v>
      </c>
      <c r="D6" s="16">
        <v>319238435</v>
      </c>
      <c r="E6" s="16">
        <v>77564863962</v>
      </c>
      <c r="F6" s="16">
        <v>19980747064</v>
      </c>
      <c r="G6" s="16">
        <v>1010829377</v>
      </c>
      <c r="H6" s="16">
        <v>57584116898</v>
      </c>
    </row>
    <row r="7" spans="1:8" x14ac:dyDescent="0.15">
      <c r="A7" s="15" t="s">
        <v>176</v>
      </c>
      <c r="B7" s="16">
        <v>35670018008</v>
      </c>
      <c r="C7" s="16" t="s">
        <v>200</v>
      </c>
      <c r="D7" s="16">
        <v>896784</v>
      </c>
      <c r="E7" s="16">
        <v>35669121224</v>
      </c>
      <c r="F7" s="16" t="s">
        <v>200</v>
      </c>
      <c r="G7" s="16" t="s">
        <v>200</v>
      </c>
      <c r="H7" s="16">
        <v>35669121224</v>
      </c>
    </row>
    <row r="8" spans="1:8" x14ac:dyDescent="0.15">
      <c r="A8" s="15" t="s">
        <v>175</v>
      </c>
      <c r="B8" s="16" t="s">
        <v>200</v>
      </c>
      <c r="C8" s="16" t="s">
        <v>200</v>
      </c>
      <c r="D8" s="16" t="s">
        <v>200</v>
      </c>
      <c r="E8" s="16" t="s">
        <v>200</v>
      </c>
      <c r="F8" s="16" t="s">
        <v>200</v>
      </c>
      <c r="G8" s="16" t="s">
        <v>200</v>
      </c>
      <c r="H8" s="16" t="s">
        <v>200</v>
      </c>
    </row>
    <row r="9" spans="1:8" x14ac:dyDescent="0.15">
      <c r="A9" s="15" t="s">
        <v>174</v>
      </c>
      <c r="B9" s="16">
        <v>37640436745</v>
      </c>
      <c r="C9" s="16">
        <v>1276373805</v>
      </c>
      <c r="D9" s="16">
        <v>130536704</v>
      </c>
      <c r="E9" s="16">
        <v>38786273846</v>
      </c>
      <c r="F9" s="16">
        <v>18047459606</v>
      </c>
      <c r="G9" s="16">
        <v>882519000</v>
      </c>
      <c r="H9" s="16">
        <v>20738814240</v>
      </c>
    </row>
    <row r="10" spans="1:8" x14ac:dyDescent="0.15">
      <c r="A10" s="15" t="s">
        <v>173</v>
      </c>
      <c r="B10" s="16">
        <v>3101373209</v>
      </c>
      <c r="C10" s="16">
        <v>63559012</v>
      </c>
      <c r="D10" s="16">
        <v>139116747</v>
      </c>
      <c r="E10" s="16">
        <v>3025815474</v>
      </c>
      <c r="F10" s="16">
        <v>1933287458</v>
      </c>
      <c r="G10" s="16">
        <v>128310377</v>
      </c>
      <c r="H10" s="16">
        <v>1092528016</v>
      </c>
    </row>
    <row r="11" spans="1:8" x14ac:dyDescent="0.15">
      <c r="A11" s="15" t="s">
        <v>172</v>
      </c>
      <c r="B11" s="16" t="s">
        <v>200</v>
      </c>
      <c r="C11" s="16" t="s">
        <v>200</v>
      </c>
      <c r="D11" s="16" t="s">
        <v>200</v>
      </c>
      <c r="E11" s="16" t="s">
        <v>200</v>
      </c>
      <c r="F11" s="16" t="s">
        <v>200</v>
      </c>
      <c r="G11" s="16" t="s">
        <v>200</v>
      </c>
      <c r="H11" s="16" t="s">
        <v>200</v>
      </c>
    </row>
    <row r="12" spans="1:8" x14ac:dyDescent="0.15">
      <c r="A12" s="15" t="s">
        <v>171</v>
      </c>
      <c r="B12" s="16" t="s">
        <v>200</v>
      </c>
      <c r="C12" s="16" t="s">
        <v>200</v>
      </c>
      <c r="D12" s="16" t="s">
        <v>200</v>
      </c>
      <c r="E12" s="16" t="s">
        <v>200</v>
      </c>
      <c r="F12" s="16" t="s">
        <v>200</v>
      </c>
      <c r="G12" s="16" t="s">
        <v>200</v>
      </c>
      <c r="H12" s="16" t="s">
        <v>200</v>
      </c>
    </row>
    <row r="13" spans="1:8" x14ac:dyDescent="0.15">
      <c r="A13" s="15" t="s">
        <v>170</v>
      </c>
      <c r="B13" s="16" t="s">
        <v>200</v>
      </c>
      <c r="C13" s="16" t="s">
        <v>200</v>
      </c>
      <c r="D13" s="16" t="s">
        <v>200</v>
      </c>
      <c r="E13" s="16" t="s">
        <v>200</v>
      </c>
      <c r="F13" s="16" t="s">
        <v>200</v>
      </c>
      <c r="G13" s="16" t="s">
        <v>200</v>
      </c>
      <c r="H13" s="16" t="s">
        <v>200</v>
      </c>
    </row>
    <row r="14" spans="1:8" x14ac:dyDescent="0.15">
      <c r="A14" s="15" t="s">
        <v>44</v>
      </c>
      <c r="B14" s="16" t="s">
        <v>200</v>
      </c>
      <c r="C14" s="16" t="s">
        <v>200</v>
      </c>
      <c r="D14" s="16" t="s">
        <v>200</v>
      </c>
      <c r="E14" s="16" t="s">
        <v>200</v>
      </c>
      <c r="F14" s="16" t="s">
        <v>200</v>
      </c>
      <c r="G14" s="16" t="s">
        <v>200</v>
      </c>
      <c r="H14" s="16" t="s">
        <v>200</v>
      </c>
    </row>
    <row r="15" spans="1:8" x14ac:dyDescent="0.15">
      <c r="A15" s="15" t="s">
        <v>169</v>
      </c>
      <c r="B15" s="16">
        <v>57760100</v>
      </c>
      <c r="C15" s="16">
        <v>74581518</v>
      </c>
      <c r="D15" s="16">
        <v>48688200</v>
      </c>
      <c r="E15" s="16">
        <v>83653418</v>
      </c>
      <c r="F15" s="16" t="s">
        <v>200</v>
      </c>
      <c r="G15" s="16" t="s">
        <v>200</v>
      </c>
      <c r="H15" s="16">
        <v>83653418</v>
      </c>
    </row>
    <row r="16" spans="1:8" x14ac:dyDescent="0.15">
      <c r="A16" s="15" t="s">
        <v>168</v>
      </c>
      <c r="B16" s="16">
        <v>61883695420</v>
      </c>
      <c r="C16" s="16">
        <v>738764815</v>
      </c>
      <c r="D16" s="16">
        <v>1</v>
      </c>
      <c r="E16" s="16">
        <v>62622460234</v>
      </c>
      <c r="F16" s="16">
        <v>33659625181</v>
      </c>
      <c r="G16" s="16">
        <v>1145301903</v>
      </c>
      <c r="H16" s="16">
        <v>28962835053</v>
      </c>
    </row>
    <row r="17" spans="1:8" x14ac:dyDescent="0.15">
      <c r="A17" s="15" t="s">
        <v>176</v>
      </c>
      <c r="B17" s="16">
        <v>8116868913</v>
      </c>
      <c r="C17" s="16">
        <v>557640823</v>
      </c>
      <c r="D17" s="16">
        <v>1</v>
      </c>
      <c r="E17" s="16">
        <v>8674509735</v>
      </c>
      <c r="F17" s="16" t="s">
        <v>200</v>
      </c>
      <c r="G17" s="16" t="s">
        <v>200</v>
      </c>
      <c r="H17" s="16">
        <v>8674509735</v>
      </c>
    </row>
    <row r="18" spans="1:8" x14ac:dyDescent="0.15">
      <c r="A18" s="15" t="s">
        <v>174</v>
      </c>
      <c r="B18" s="16">
        <v>226333446</v>
      </c>
      <c r="C18" s="16" t="s">
        <v>200</v>
      </c>
      <c r="D18" s="16" t="s">
        <v>200</v>
      </c>
      <c r="E18" s="16">
        <v>226333446</v>
      </c>
      <c r="F18" s="16">
        <v>154057852</v>
      </c>
      <c r="G18" s="16">
        <v>6074927</v>
      </c>
      <c r="H18" s="16">
        <v>72275594</v>
      </c>
    </row>
    <row r="19" spans="1:8" x14ac:dyDescent="0.15">
      <c r="A19" s="15" t="s">
        <v>173</v>
      </c>
      <c r="B19" s="16">
        <v>53540493061</v>
      </c>
      <c r="C19" s="16">
        <v>181123992</v>
      </c>
      <c r="D19" s="16" t="s">
        <v>200</v>
      </c>
      <c r="E19" s="16">
        <v>53721617053</v>
      </c>
      <c r="F19" s="16">
        <v>33505567329</v>
      </c>
      <c r="G19" s="16">
        <v>1139226976</v>
      </c>
      <c r="H19" s="16">
        <v>20216049724</v>
      </c>
    </row>
    <row r="20" spans="1:8" x14ac:dyDescent="0.15">
      <c r="A20" s="15" t="s">
        <v>44</v>
      </c>
      <c r="B20" s="16" t="s">
        <v>200</v>
      </c>
      <c r="C20" s="16" t="s">
        <v>200</v>
      </c>
      <c r="D20" s="16" t="s">
        <v>200</v>
      </c>
      <c r="E20" s="16" t="s">
        <v>200</v>
      </c>
      <c r="F20" s="16" t="s">
        <v>200</v>
      </c>
      <c r="G20" s="16" t="s">
        <v>200</v>
      </c>
      <c r="H20" s="16" t="s">
        <v>200</v>
      </c>
    </row>
    <row r="21" spans="1:8" x14ac:dyDescent="0.15">
      <c r="A21" s="15" t="s">
        <v>169</v>
      </c>
      <c r="B21" s="16" t="s">
        <v>200</v>
      </c>
      <c r="C21" s="16" t="s">
        <v>200</v>
      </c>
      <c r="D21" s="16" t="s">
        <v>200</v>
      </c>
      <c r="E21" s="16" t="s">
        <v>200</v>
      </c>
      <c r="F21" s="16" t="s">
        <v>200</v>
      </c>
      <c r="G21" s="16" t="s">
        <v>200</v>
      </c>
      <c r="H21" s="16" t="s">
        <v>200</v>
      </c>
    </row>
    <row r="22" spans="1:8" x14ac:dyDescent="0.15">
      <c r="A22" s="15" t="s">
        <v>167</v>
      </c>
      <c r="B22" s="16">
        <v>2191074905</v>
      </c>
      <c r="C22" s="16">
        <v>64138404</v>
      </c>
      <c r="D22" s="16">
        <v>50406436</v>
      </c>
      <c r="E22" s="16">
        <v>2204806873</v>
      </c>
      <c r="F22" s="16">
        <v>1599410153</v>
      </c>
      <c r="G22" s="16">
        <v>79643798</v>
      </c>
      <c r="H22" s="16">
        <v>605396720</v>
      </c>
    </row>
    <row r="23" spans="1:8" x14ac:dyDescent="0.15">
      <c r="A23" s="15" t="s">
        <v>9</v>
      </c>
      <c r="B23" s="16">
        <v>140544358387</v>
      </c>
      <c r="C23" s="16">
        <v>2217417554</v>
      </c>
      <c r="D23" s="16">
        <v>369644872</v>
      </c>
      <c r="E23" s="16">
        <v>142392131069</v>
      </c>
      <c r="F23" s="16">
        <v>55239782398</v>
      </c>
      <c r="G23" s="16">
        <v>2235775078</v>
      </c>
      <c r="H23" s="16">
        <v>87152348671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K23"/>
  <sheetViews>
    <sheetView view="pageBreakPreview" zoomScale="115" zoomScaleNormal="100" zoomScaleSheetLayoutView="115" workbookViewId="0">
      <selection sqref="A1:J1"/>
    </sheetView>
  </sheetViews>
  <sheetFormatPr defaultColWidth="9.75" defaultRowHeight="11.25" x14ac:dyDescent="0.15"/>
  <cols>
    <col min="1" max="1" width="15.125" style="12" customWidth="1"/>
    <col min="2" max="11" width="15.875" style="12" customWidth="1"/>
    <col min="12" max="16384" width="9.75" style="12"/>
  </cols>
  <sheetData>
    <row r="1" spans="1:11" ht="21" x14ac:dyDescent="0.15">
      <c r="A1" s="115" t="s">
        <v>193</v>
      </c>
      <c r="B1" s="115"/>
      <c r="C1" s="115"/>
      <c r="D1" s="115"/>
      <c r="E1" s="115"/>
      <c r="F1" s="115"/>
      <c r="G1" s="115"/>
      <c r="H1" s="115"/>
      <c r="I1" s="115"/>
      <c r="J1" s="115"/>
      <c r="K1" s="75"/>
    </row>
    <row r="2" spans="1:11" ht="13.5" x14ac:dyDescent="0.15">
      <c r="A2" s="19" t="s">
        <v>147</v>
      </c>
      <c r="B2" s="13"/>
      <c r="C2" s="13"/>
      <c r="D2" s="13"/>
      <c r="E2" s="13"/>
      <c r="F2" s="13"/>
      <c r="G2" s="13"/>
      <c r="H2" s="13"/>
      <c r="I2" s="13"/>
      <c r="J2" s="14"/>
      <c r="K2" s="14"/>
    </row>
    <row r="3" spans="1:11" ht="13.5" x14ac:dyDescent="0.15">
      <c r="A3" s="19" t="s">
        <v>228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3.5" x14ac:dyDescent="0.15">
      <c r="A4" s="13"/>
      <c r="B4" s="13"/>
      <c r="C4" s="13"/>
      <c r="D4" s="13"/>
      <c r="E4" s="13"/>
      <c r="F4" s="13"/>
      <c r="G4" s="13"/>
      <c r="H4" s="13"/>
      <c r="I4" s="13"/>
      <c r="J4" s="14"/>
      <c r="K4" s="14" t="s">
        <v>166</v>
      </c>
    </row>
    <row r="5" spans="1:11" ht="33" customHeight="1" x14ac:dyDescent="0.15">
      <c r="A5" s="69" t="s">
        <v>91</v>
      </c>
      <c r="B5" s="70" t="s">
        <v>192</v>
      </c>
      <c r="C5" s="69" t="s">
        <v>191</v>
      </c>
      <c r="D5" s="69" t="s">
        <v>190</v>
      </c>
      <c r="E5" s="69" t="s">
        <v>189</v>
      </c>
      <c r="F5" s="69" t="s">
        <v>188</v>
      </c>
      <c r="G5" s="69" t="s">
        <v>187</v>
      </c>
      <c r="H5" s="69" t="s">
        <v>186</v>
      </c>
      <c r="I5" s="69" t="s">
        <v>227</v>
      </c>
      <c r="J5" s="69" t="s">
        <v>25</v>
      </c>
      <c r="K5" s="69" t="s">
        <v>9</v>
      </c>
    </row>
    <row r="6" spans="1:11" x14ac:dyDescent="0.15">
      <c r="A6" s="15" t="s">
        <v>177</v>
      </c>
      <c r="B6" s="16">
        <v>5371948133</v>
      </c>
      <c r="C6" s="16">
        <v>38061183920</v>
      </c>
      <c r="D6" s="16">
        <v>4442136275</v>
      </c>
      <c r="E6" s="16">
        <v>171379344</v>
      </c>
      <c r="F6" s="16">
        <v>306905504</v>
      </c>
      <c r="G6" s="16">
        <v>385488045</v>
      </c>
      <c r="H6" s="16">
        <v>6146504394</v>
      </c>
      <c r="I6" s="16">
        <v>926443185</v>
      </c>
      <c r="J6" s="16">
        <v>1772128098</v>
      </c>
      <c r="K6" s="16">
        <v>57584116898</v>
      </c>
    </row>
    <row r="7" spans="1:11" x14ac:dyDescent="0.15">
      <c r="A7" s="15" t="s">
        <v>176</v>
      </c>
      <c r="B7" s="16">
        <v>4558448307</v>
      </c>
      <c r="C7" s="16">
        <v>25092728971</v>
      </c>
      <c r="D7" s="16">
        <v>2481396473</v>
      </c>
      <c r="E7" s="16">
        <v>154631038</v>
      </c>
      <c r="F7" s="16">
        <v>99068320</v>
      </c>
      <c r="G7" s="16">
        <v>314553179</v>
      </c>
      <c r="H7" s="16">
        <v>1451511048</v>
      </c>
      <c r="I7" s="16" t="s">
        <v>200</v>
      </c>
      <c r="J7" s="16">
        <v>1516783888</v>
      </c>
      <c r="K7" s="16">
        <v>35669121224</v>
      </c>
    </row>
    <row r="8" spans="1:11" x14ac:dyDescent="0.15">
      <c r="A8" s="15" t="s">
        <v>175</v>
      </c>
      <c r="B8" s="16" t="s">
        <v>200</v>
      </c>
      <c r="C8" s="16" t="s">
        <v>200</v>
      </c>
      <c r="D8" s="16" t="s">
        <v>200</v>
      </c>
      <c r="E8" s="16" t="s">
        <v>200</v>
      </c>
      <c r="F8" s="16" t="s">
        <v>200</v>
      </c>
      <c r="G8" s="16" t="s">
        <v>200</v>
      </c>
      <c r="H8" s="16" t="s">
        <v>200</v>
      </c>
      <c r="I8" s="16" t="s">
        <v>200</v>
      </c>
      <c r="J8" s="16" t="s">
        <v>200</v>
      </c>
      <c r="K8" s="16" t="s">
        <v>200</v>
      </c>
    </row>
    <row r="9" spans="1:11" x14ac:dyDescent="0.15">
      <c r="A9" s="15" t="s">
        <v>174</v>
      </c>
      <c r="B9" s="16">
        <v>587272413</v>
      </c>
      <c r="C9" s="16">
        <v>12333359036</v>
      </c>
      <c r="D9" s="16">
        <v>1957577128</v>
      </c>
      <c r="E9" s="16">
        <v>13318341</v>
      </c>
      <c r="F9" s="16">
        <v>207837184</v>
      </c>
      <c r="G9" s="16">
        <v>54483010</v>
      </c>
      <c r="H9" s="16">
        <v>4481681061</v>
      </c>
      <c r="I9" s="16">
        <v>900163000</v>
      </c>
      <c r="J9" s="16">
        <v>203123067</v>
      </c>
      <c r="K9" s="16">
        <v>20738814240</v>
      </c>
    </row>
    <row r="10" spans="1:11" x14ac:dyDescent="0.15">
      <c r="A10" s="15" t="s">
        <v>173</v>
      </c>
      <c r="B10" s="16">
        <v>217155513</v>
      </c>
      <c r="C10" s="16">
        <v>608508913</v>
      </c>
      <c r="D10" s="16">
        <v>3162674</v>
      </c>
      <c r="E10" s="16">
        <v>3429965</v>
      </c>
      <c r="F10" s="16" t="s">
        <v>200</v>
      </c>
      <c r="G10" s="16">
        <v>16451856</v>
      </c>
      <c r="H10" s="16">
        <v>213312285</v>
      </c>
      <c r="I10" s="16">
        <v>26280185</v>
      </c>
      <c r="J10" s="16">
        <v>4226625</v>
      </c>
      <c r="K10" s="16">
        <v>1092528016</v>
      </c>
    </row>
    <row r="11" spans="1:11" x14ac:dyDescent="0.15">
      <c r="A11" s="15" t="s">
        <v>172</v>
      </c>
      <c r="B11" s="16" t="s">
        <v>200</v>
      </c>
      <c r="C11" s="16" t="s">
        <v>200</v>
      </c>
      <c r="D11" s="16" t="s">
        <v>200</v>
      </c>
      <c r="E11" s="16" t="s">
        <v>200</v>
      </c>
      <c r="F11" s="16" t="s">
        <v>200</v>
      </c>
      <c r="G11" s="16" t="s">
        <v>200</v>
      </c>
      <c r="H11" s="16" t="s">
        <v>200</v>
      </c>
      <c r="I11" s="16" t="s">
        <v>200</v>
      </c>
      <c r="J11" s="16" t="s">
        <v>200</v>
      </c>
      <c r="K11" s="16" t="s">
        <v>200</v>
      </c>
    </row>
    <row r="12" spans="1:11" x14ac:dyDescent="0.15">
      <c r="A12" s="15" t="s">
        <v>171</v>
      </c>
      <c r="B12" s="16" t="s">
        <v>200</v>
      </c>
      <c r="C12" s="16" t="s">
        <v>200</v>
      </c>
      <c r="D12" s="16" t="s">
        <v>200</v>
      </c>
      <c r="E12" s="16" t="s">
        <v>200</v>
      </c>
      <c r="F12" s="16" t="s">
        <v>200</v>
      </c>
      <c r="G12" s="16" t="s">
        <v>200</v>
      </c>
      <c r="H12" s="16" t="s">
        <v>200</v>
      </c>
      <c r="I12" s="16" t="s">
        <v>200</v>
      </c>
      <c r="J12" s="16" t="s">
        <v>200</v>
      </c>
      <c r="K12" s="16" t="s">
        <v>200</v>
      </c>
    </row>
    <row r="13" spans="1:11" x14ac:dyDescent="0.15">
      <c r="A13" s="15" t="s">
        <v>170</v>
      </c>
      <c r="B13" s="16" t="s">
        <v>200</v>
      </c>
      <c r="C13" s="16" t="s">
        <v>200</v>
      </c>
      <c r="D13" s="16" t="s">
        <v>200</v>
      </c>
      <c r="E13" s="16" t="s">
        <v>200</v>
      </c>
      <c r="F13" s="16" t="s">
        <v>200</v>
      </c>
      <c r="G13" s="16" t="s">
        <v>200</v>
      </c>
      <c r="H13" s="16" t="s">
        <v>200</v>
      </c>
      <c r="I13" s="16" t="s">
        <v>200</v>
      </c>
      <c r="J13" s="16" t="s">
        <v>200</v>
      </c>
      <c r="K13" s="16" t="s">
        <v>200</v>
      </c>
    </row>
    <row r="14" spans="1:11" x14ac:dyDescent="0.15">
      <c r="A14" s="15" t="s">
        <v>44</v>
      </c>
      <c r="B14" s="16" t="s">
        <v>200</v>
      </c>
      <c r="C14" s="16" t="s">
        <v>200</v>
      </c>
      <c r="D14" s="16" t="s">
        <v>200</v>
      </c>
      <c r="E14" s="16" t="s">
        <v>200</v>
      </c>
      <c r="F14" s="16" t="s">
        <v>200</v>
      </c>
      <c r="G14" s="16" t="s">
        <v>200</v>
      </c>
      <c r="H14" s="16" t="s">
        <v>200</v>
      </c>
      <c r="I14" s="16" t="s">
        <v>200</v>
      </c>
      <c r="J14" s="16" t="s">
        <v>200</v>
      </c>
      <c r="K14" s="16" t="s">
        <v>200</v>
      </c>
    </row>
    <row r="15" spans="1:11" x14ac:dyDescent="0.15">
      <c r="A15" s="15" t="s">
        <v>169</v>
      </c>
      <c r="B15" s="16">
        <v>9071900</v>
      </c>
      <c r="C15" s="16">
        <v>26587000</v>
      </c>
      <c r="D15" s="16" t="s">
        <v>200</v>
      </c>
      <c r="E15" s="16" t="s">
        <v>200</v>
      </c>
      <c r="F15" s="16" t="s">
        <v>200</v>
      </c>
      <c r="G15" s="16" t="s">
        <v>200</v>
      </c>
      <c r="H15" s="16" t="s">
        <v>200</v>
      </c>
      <c r="I15" s="16" t="s">
        <v>200</v>
      </c>
      <c r="J15" s="16">
        <v>47994518</v>
      </c>
      <c r="K15" s="16">
        <v>83653418</v>
      </c>
    </row>
    <row r="16" spans="1:11" x14ac:dyDescent="0.15">
      <c r="A16" s="15" t="s">
        <v>168</v>
      </c>
      <c r="B16" s="16">
        <v>28055356824</v>
      </c>
      <c r="C16" s="16">
        <v>846347199</v>
      </c>
      <c r="D16" s="16" t="s">
        <v>200</v>
      </c>
      <c r="E16" s="16" t="s">
        <v>200</v>
      </c>
      <c r="F16" s="16" t="s">
        <v>200</v>
      </c>
      <c r="G16" s="16">
        <v>32070784</v>
      </c>
      <c r="H16" s="16" t="s">
        <v>200</v>
      </c>
      <c r="I16" s="16" t="s">
        <v>200</v>
      </c>
      <c r="J16" s="16">
        <v>29060246</v>
      </c>
      <c r="K16" s="16">
        <v>28962835053</v>
      </c>
    </row>
    <row r="17" spans="1:11" x14ac:dyDescent="0.15">
      <c r="A17" s="15" t="s">
        <v>176</v>
      </c>
      <c r="B17" s="16">
        <v>7856119932</v>
      </c>
      <c r="C17" s="16">
        <v>786318951</v>
      </c>
      <c r="D17" s="16" t="s">
        <v>200</v>
      </c>
      <c r="E17" s="16" t="s">
        <v>200</v>
      </c>
      <c r="F17" s="16" t="s">
        <v>200</v>
      </c>
      <c r="G17" s="16">
        <v>32070784</v>
      </c>
      <c r="H17" s="16" t="s">
        <v>200</v>
      </c>
      <c r="I17" s="16" t="s">
        <v>200</v>
      </c>
      <c r="J17" s="16">
        <v>68</v>
      </c>
      <c r="K17" s="16">
        <v>8674509735</v>
      </c>
    </row>
    <row r="18" spans="1:11" x14ac:dyDescent="0.15">
      <c r="A18" s="15" t="s">
        <v>174</v>
      </c>
      <c r="B18" s="16">
        <v>29974691</v>
      </c>
      <c r="C18" s="16">
        <v>42300903</v>
      </c>
      <c r="D18" s="16" t="s">
        <v>200</v>
      </c>
      <c r="E18" s="16" t="s">
        <v>200</v>
      </c>
      <c r="F18" s="16" t="s">
        <v>200</v>
      </c>
      <c r="G18" s="16" t="s">
        <v>200</v>
      </c>
      <c r="H18" s="16" t="s">
        <v>200</v>
      </c>
      <c r="I18" s="16" t="s">
        <v>200</v>
      </c>
      <c r="J18" s="16" t="s">
        <v>200</v>
      </c>
      <c r="K18" s="16">
        <v>72275594</v>
      </c>
    </row>
    <row r="19" spans="1:11" x14ac:dyDescent="0.15">
      <c r="A19" s="15" t="s">
        <v>173</v>
      </c>
      <c r="B19" s="16">
        <v>20169262201</v>
      </c>
      <c r="C19" s="16">
        <v>17727345</v>
      </c>
      <c r="D19" s="16" t="s">
        <v>200</v>
      </c>
      <c r="E19" s="16" t="s">
        <v>200</v>
      </c>
      <c r="F19" s="16" t="s">
        <v>200</v>
      </c>
      <c r="G19" s="16" t="s">
        <v>200</v>
      </c>
      <c r="H19" s="16" t="s">
        <v>200</v>
      </c>
      <c r="I19" s="16" t="s">
        <v>200</v>
      </c>
      <c r="J19" s="16">
        <v>29060178</v>
      </c>
      <c r="K19" s="16">
        <v>20216049724</v>
      </c>
    </row>
    <row r="20" spans="1:11" x14ac:dyDescent="0.15">
      <c r="A20" s="15" t="s">
        <v>44</v>
      </c>
      <c r="B20" s="16" t="s">
        <v>200</v>
      </c>
      <c r="C20" s="16" t="s">
        <v>200</v>
      </c>
      <c r="D20" s="16" t="s">
        <v>200</v>
      </c>
      <c r="E20" s="16" t="s">
        <v>200</v>
      </c>
      <c r="F20" s="16" t="s">
        <v>200</v>
      </c>
      <c r="G20" s="16" t="s">
        <v>200</v>
      </c>
      <c r="H20" s="16" t="s">
        <v>200</v>
      </c>
      <c r="I20" s="16" t="s">
        <v>200</v>
      </c>
      <c r="J20" s="16" t="s">
        <v>200</v>
      </c>
      <c r="K20" s="16" t="s">
        <v>200</v>
      </c>
    </row>
    <row r="21" spans="1:11" x14ac:dyDescent="0.15">
      <c r="A21" s="15" t="s">
        <v>169</v>
      </c>
      <c r="B21" s="16" t="s">
        <v>200</v>
      </c>
      <c r="C21" s="16" t="s">
        <v>200</v>
      </c>
      <c r="D21" s="16" t="s">
        <v>200</v>
      </c>
      <c r="E21" s="16" t="s">
        <v>200</v>
      </c>
      <c r="F21" s="16" t="s">
        <v>200</v>
      </c>
      <c r="G21" s="16" t="s">
        <v>200</v>
      </c>
      <c r="H21" s="16" t="s">
        <v>200</v>
      </c>
      <c r="I21" s="16" t="s">
        <v>200</v>
      </c>
      <c r="J21" s="16" t="s">
        <v>200</v>
      </c>
      <c r="K21" s="16" t="s">
        <v>200</v>
      </c>
    </row>
    <row r="22" spans="1:11" x14ac:dyDescent="0.15">
      <c r="A22" s="15" t="s">
        <v>167</v>
      </c>
      <c r="B22" s="16">
        <v>16582841</v>
      </c>
      <c r="C22" s="16">
        <v>324479728</v>
      </c>
      <c r="D22" s="16">
        <v>5562167</v>
      </c>
      <c r="E22" s="16">
        <v>15052097</v>
      </c>
      <c r="F22" s="16">
        <v>1</v>
      </c>
      <c r="G22" s="16">
        <v>121138198</v>
      </c>
      <c r="H22" s="16">
        <v>98502728</v>
      </c>
      <c r="I22" s="16">
        <v>3919520</v>
      </c>
      <c r="J22" s="16">
        <v>20159440</v>
      </c>
      <c r="K22" s="16">
        <v>605396720</v>
      </c>
    </row>
    <row r="23" spans="1:11" x14ac:dyDescent="0.15">
      <c r="A23" s="15" t="s">
        <v>9</v>
      </c>
      <c r="B23" s="16">
        <v>33443887798</v>
      </c>
      <c r="C23" s="16">
        <v>39232010847</v>
      </c>
      <c r="D23" s="16">
        <v>4447698442</v>
      </c>
      <c r="E23" s="16">
        <v>186431441</v>
      </c>
      <c r="F23" s="16">
        <v>306905505</v>
      </c>
      <c r="G23" s="16">
        <v>538697027</v>
      </c>
      <c r="H23" s="16">
        <v>6245007122</v>
      </c>
      <c r="I23" s="16">
        <v>930362705</v>
      </c>
      <c r="J23" s="16">
        <v>1821347784</v>
      </c>
      <c r="K23" s="16">
        <v>87152348671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scale="81" fitToHeight="0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CFF"/>
    <pageSetUpPr fitToPage="1"/>
  </sheetPr>
  <dimension ref="A1:G14"/>
  <sheetViews>
    <sheetView view="pageBreakPreview" zoomScaleNormal="115" zoomScaleSheetLayoutView="100" workbookViewId="0"/>
  </sheetViews>
  <sheetFormatPr defaultColWidth="8.875" defaultRowHeight="11.25" x14ac:dyDescent="0.15"/>
  <cols>
    <col min="1" max="1" width="27.125" style="18" customWidth="1"/>
    <col min="2" max="7" width="19.875" style="18" customWidth="1"/>
    <col min="8" max="16384" width="8.875" style="18"/>
  </cols>
  <sheetData>
    <row r="1" spans="1:7" ht="21" x14ac:dyDescent="0.2">
      <c r="A1" s="17" t="s">
        <v>30</v>
      </c>
    </row>
    <row r="2" spans="1:7" ht="13.5" x14ac:dyDescent="0.15">
      <c r="A2" s="19" t="s">
        <v>147</v>
      </c>
    </row>
    <row r="3" spans="1:7" ht="13.5" x14ac:dyDescent="0.15">
      <c r="A3" s="19" t="s">
        <v>228</v>
      </c>
    </row>
    <row r="4" spans="1:7" x14ac:dyDescent="0.15">
      <c r="G4" s="20" t="s">
        <v>111</v>
      </c>
    </row>
    <row r="5" spans="1:7" ht="22.5" customHeight="1" x14ac:dyDescent="0.15">
      <c r="A5" s="57" t="s">
        <v>29</v>
      </c>
      <c r="B5" s="57" t="s">
        <v>28</v>
      </c>
      <c r="C5" s="57" t="s">
        <v>27</v>
      </c>
      <c r="D5" s="57" t="s">
        <v>26</v>
      </c>
      <c r="E5" s="57" t="s">
        <v>25</v>
      </c>
      <c r="F5" s="58" t="s">
        <v>24</v>
      </c>
      <c r="G5" s="58" t="s">
        <v>8</v>
      </c>
    </row>
    <row r="6" spans="1:7" ht="18" customHeight="1" x14ac:dyDescent="0.15">
      <c r="A6" s="22" t="s">
        <v>118</v>
      </c>
      <c r="B6" s="1">
        <v>489325000</v>
      </c>
      <c r="C6" s="1" t="s">
        <v>108</v>
      </c>
      <c r="D6" s="1" t="s">
        <v>108</v>
      </c>
      <c r="E6" s="1" t="s">
        <v>108</v>
      </c>
      <c r="F6" s="1">
        <f>SUM(B6:E6)</f>
        <v>489325000</v>
      </c>
      <c r="G6" s="1" t="s">
        <v>108</v>
      </c>
    </row>
    <row r="7" spans="1:7" ht="18" customHeight="1" x14ac:dyDescent="0.15">
      <c r="A7" s="22" t="s">
        <v>119</v>
      </c>
      <c r="B7" s="1">
        <v>1250920000</v>
      </c>
      <c r="C7" s="1" t="s">
        <v>108</v>
      </c>
      <c r="D7" s="1" t="s">
        <v>108</v>
      </c>
      <c r="E7" s="1" t="s">
        <v>108</v>
      </c>
      <c r="F7" s="1">
        <f t="shared" ref="F7:F13" si="0">SUM(B7:E7)</f>
        <v>1250920000</v>
      </c>
      <c r="G7" s="1" t="s">
        <v>108</v>
      </c>
    </row>
    <row r="8" spans="1:7" ht="18" customHeight="1" x14ac:dyDescent="0.15">
      <c r="A8" s="22" t="s">
        <v>120</v>
      </c>
      <c r="B8" s="1">
        <v>1667897000</v>
      </c>
      <c r="C8" s="1" t="s">
        <v>108</v>
      </c>
      <c r="D8" s="1" t="s">
        <v>108</v>
      </c>
      <c r="E8" s="1" t="s">
        <v>108</v>
      </c>
      <c r="F8" s="1">
        <f t="shared" si="0"/>
        <v>1667897000</v>
      </c>
      <c r="G8" s="1" t="s">
        <v>108</v>
      </c>
    </row>
    <row r="9" spans="1:7" ht="18" customHeight="1" x14ac:dyDescent="0.15">
      <c r="A9" s="22" t="s">
        <v>121</v>
      </c>
      <c r="B9" s="1">
        <v>191296000</v>
      </c>
      <c r="C9" s="1" t="s">
        <v>108</v>
      </c>
      <c r="D9" s="1" t="s">
        <v>108</v>
      </c>
      <c r="E9" s="1" t="s">
        <v>108</v>
      </c>
      <c r="F9" s="1">
        <f t="shared" si="0"/>
        <v>191296000</v>
      </c>
      <c r="G9" s="1" t="s">
        <v>108</v>
      </c>
    </row>
    <row r="10" spans="1:7" ht="18" hidden="1" customHeight="1" x14ac:dyDescent="0.15">
      <c r="A10" s="22" t="s">
        <v>122</v>
      </c>
      <c r="B10" s="1">
        <v>0</v>
      </c>
      <c r="C10" s="1" t="s">
        <v>108</v>
      </c>
      <c r="D10" s="1" t="s">
        <v>108</v>
      </c>
      <c r="E10" s="1" t="s">
        <v>108</v>
      </c>
      <c r="F10" s="1">
        <f t="shared" si="0"/>
        <v>0</v>
      </c>
      <c r="G10" s="1" t="s">
        <v>108</v>
      </c>
    </row>
    <row r="11" spans="1:7" ht="18" hidden="1" customHeight="1" x14ac:dyDescent="0.15">
      <c r="A11" s="22" t="s">
        <v>123</v>
      </c>
      <c r="B11" s="1">
        <v>0</v>
      </c>
      <c r="C11" s="1" t="s">
        <v>108</v>
      </c>
      <c r="D11" s="1" t="s">
        <v>108</v>
      </c>
      <c r="E11" s="1" t="s">
        <v>108</v>
      </c>
      <c r="F11" s="1">
        <f t="shared" si="0"/>
        <v>0</v>
      </c>
      <c r="G11" s="1" t="s">
        <v>108</v>
      </c>
    </row>
    <row r="12" spans="1:7" ht="18" customHeight="1" x14ac:dyDescent="0.15">
      <c r="A12" s="22" t="s">
        <v>124</v>
      </c>
      <c r="B12" s="1">
        <v>116585000</v>
      </c>
      <c r="C12" s="1" t="s">
        <v>108</v>
      </c>
      <c r="D12" s="1" t="s">
        <v>108</v>
      </c>
      <c r="E12" s="1" t="s">
        <v>108</v>
      </c>
      <c r="F12" s="1">
        <f t="shared" si="0"/>
        <v>116585000</v>
      </c>
      <c r="G12" s="1" t="s">
        <v>108</v>
      </c>
    </row>
    <row r="13" spans="1:7" ht="18" customHeight="1" x14ac:dyDescent="0.15">
      <c r="A13" s="22" t="s">
        <v>125</v>
      </c>
      <c r="B13" s="1">
        <v>20834000</v>
      </c>
      <c r="C13" s="1" t="s">
        <v>108</v>
      </c>
      <c r="D13" s="1" t="s">
        <v>108</v>
      </c>
      <c r="E13" s="1" t="s">
        <v>108</v>
      </c>
      <c r="F13" s="1">
        <f t="shared" si="0"/>
        <v>20834000</v>
      </c>
      <c r="G13" s="1" t="s">
        <v>108</v>
      </c>
    </row>
    <row r="14" spans="1:7" ht="18" customHeight="1" x14ac:dyDescent="0.15">
      <c r="A14" s="21" t="s">
        <v>9</v>
      </c>
      <c r="B14" s="1">
        <f t="shared" ref="B14:F14" si="1">SUM(B6:B13)</f>
        <v>3736857000</v>
      </c>
      <c r="C14" s="1" t="s">
        <v>108</v>
      </c>
      <c r="D14" s="1" t="s">
        <v>108</v>
      </c>
      <c r="E14" s="1" t="s">
        <v>108</v>
      </c>
      <c r="F14" s="1">
        <f t="shared" si="1"/>
        <v>3736857000</v>
      </c>
      <c r="G14" s="1" t="s">
        <v>108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97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CFF"/>
  </sheetPr>
  <dimension ref="A1:F24"/>
  <sheetViews>
    <sheetView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7" t="s">
        <v>37</v>
      </c>
    </row>
    <row r="2" spans="1:6" ht="13.5" x14ac:dyDescent="0.15">
      <c r="A2" s="8" t="s">
        <v>147</v>
      </c>
    </row>
    <row r="3" spans="1:6" ht="13.5" x14ac:dyDescent="0.15">
      <c r="A3" s="8" t="s">
        <v>228</v>
      </c>
    </row>
    <row r="4" spans="1:6" x14ac:dyDescent="0.15">
      <c r="F4" s="10" t="s">
        <v>111</v>
      </c>
    </row>
    <row r="5" spans="1:6" ht="22.5" customHeight="1" x14ac:dyDescent="0.15">
      <c r="A5" s="87" t="s">
        <v>36</v>
      </c>
      <c r="B5" s="87" t="s">
        <v>35</v>
      </c>
      <c r="C5" s="87"/>
      <c r="D5" s="87" t="s">
        <v>34</v>
      </c>
      <c r="E5" s="87"/>
      <c r="F5" s="88" t="s">
        <v>33</v>
      </c>
    </row>
    <row r="6" spans="1:6" ht="22.5" customHeight="1" x14ac:dyDescent="0.15">
      <c r="A6" s="87"/>
      <c r="B6" s="55" t="s">
        <v>32</v>
      </c>
      <c r="C6" s="56" t="s">
        <v>195</v>
      </c>
      <c r="D6" s="55" t="s">
        <v>32</v>
      </c>
      <c r="E6" s="56" t="s">
        <v>31</v>
      </c>
      <c r="F6" s="87"/>
    </row>
    <row r="7" spans="1:6" ht="18" customHeight="1" x14ac:dyDescent="0.15">
      <c r="A7" s="5" t="s">
        <v>126</v>
      </c>
      <c r="B7" s="1" t="s">
        <v>108</v>
      </c>
      <c r="C7" s="1" t="s">
        <v>108</v>
      </c>
      <c r="D7" s="1" t="s">
        <v>108</v>
      </c>
      <c r="E7" s="1" t="s">
        <v>108</v>
      </c>
      <c r="F7" s="1" t="s">
        <v>108</v>
      </c>
    </row>
    <row r="8" spans="1:6" ht="18" customHeight="1" x14ac:dyDescent="0.15">
      <c r="A8" s="5" t="s">
        <v>127</v>
      </c>
      <c r="B8" s="3">
        <v>3099000</v>
      </c>
      <c r="C8" s="1" t="s">
        <v>108</v>
      </c>
      <c r="D8" s="1" t="s">
        <v>108</v>
      </c>
      <c r="E8" s="1" t="s">
        <v>108</v>
      </c>
      <c r="F8" s="3">
        <f>B8</f>
        <v>3099000</v>
      </c>
    </row>
    <row r="9" spans="1:6" ht="18" customHeight="1" x14ac:dyDescent="0.15">
      <c r="A9" s="5" t="s">
        <v>209</v>
      </c>
      <c r="B9" s="3">
        <v>92229962</v>
      </c>
      <c r="C9" s="1" t="s">
        <v>108</v>
      </c>
      <c r="D9" s="1" t="s">
        <v>108</v>
      </c>
      <c r="E9" s="1" t="s">
        <v>108</v>
      </c>
      <c r="F9" s="3">
        <f>B9</f>
        <v>92229962</v>
      </c>
    </row>
    <row r="10" spans="1:6" ht="18" customHeight="1" x14ac:dyDescent="0.15">
      <c r="A10" s="11" t="s">
        <v>9</v>
      </c>
      <c r="B10" s="3">
        <f>SUM(B7:B9)</f>
        <v>95328962</v>
      </c>
      <c r="C10" s="1" t="s">
        <v>108</v>
      </c>
      <c r="D10" s="1" t="s">
        <v>108</v>
      </c>
      <c r="E10" s="1" t="s">
        <v>108</v>
      </c>
      <c r="F10" s="3">
        <f>SUM(F7:F9)</f>
        <v>95328962</v>
      </c>
    </row>
    <row r="14" spans="1:6" ht="24.75" customHeight="1" x14ac:dyDescent="0.15">
      <c r="C14" s="54"/>
      <c r="D14" s="54"/>
      <c r="E14" s="54"/>
    </row>
    <row r="15" spans="1:6" ht="24.75" customHeight="1" x14ac:dyDescent="0.15"/>
    <row r="18" spans="3:6" ht="13.7" customHeight="1" x14ac:dyDescent="0.15"/>
    <row r="23" spans="3:6" x14ac:dyDescent="0.15">
      <c r="C23" s="74"/>
      <c r="F23" s="74"/>
    </row>
    <row r="24" spans="3:6" x14ac:dyDescent="0.15">
      <c r="C24" s="74"/>
    </row>
  </sheetData>
  <mergeCells count="4">
    <mergeCell ref="A5:A6"/>
    <mergeCell ref="B5:C5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CFF"/>
  </sheetPr>
  <dimension ref="A1:G31"/>
  <sheetViews>
    <sheetView view="pageBreakPreview" zoomScaleNormal="85" zoomScaleSheetLayoutView="100" workbookViewId="0"/>
  </sheetViews>
  <sheetFormatPr defaultColWidth="8.875" defaultRowHeight="11.25" x14ac:dyDescent="0.15"/>
  <cols>
    <col min="1" max="1" width="30.875" style="18" customWidth="1"/>
    <col min="2" max="3" width="19.875" style="18" customWidth="1"/>
    <col min="4" max="4" width="10.875" style="18" customWidth="1"/>
    <col min="5" max="7" width="13.375" style="18" customWidth="1"/>
    <col min="8" max="16384" width="8.875" style="18"/>
  </cols>
  <sheetData>
    <row r="1" spans="1:7" ht="21" x14ac:dyDescent="0.2">
      <c r="A1" s="17" t="s">
        <v>41</v>
      </c>
    </row>
    <row r="2" spans="1:7" ht="13.5" x14ac:dyDescent="0.15">
      <c r="A2" s="19" t="s">
        <v>147</v>
      </c>
    </row>
    <row r="3" spans="1:7" ht="13.5" customHeight="1" x14ac:dyDescent="0.15">
      <c r="A3" s="19" t="s">
        <v>228</v>
      </c>
    </row>
    <row r="4" spans="1:7" x14ac:dyDescent="0.15">
      <c r="C4" s="20" t="s">
        <v>111</v>
      </c>
    </row>
    <row r="5" spans="1:7" ht="22.5" customHeight="1" x14ac:dyDescent="0.15">
      <c r="A5" s="57" t="s">
        <v>36</v>
      </c>
      <c r="B5" s="57" t="s">
        <v>32</v>
      </c>
      <c r="C5" s="57" t="s">
        <v>40</v>
      </c>
      <c r="D5" s="52"/>
      <c r="E5" s="89"/>
      <c r="F5" s="89"/>
      <c r="G5" s="89"/>
    </row>
    <row r="6" spans="1:7" ht="18" customHeight="1" x14ac:dyDescent="0.15">
      <c r="A6" s="22" t="s">
        <v>196</v>
      </c>
      <c r="B6" s="1"/>
      <c r="C6" s="1"/>
      <c r="D6" s="52"/>
      <c r="E6" s="52"/>
      <c r="F6" s="53"/>
      <c r="G6" s="52"/>
    </row>
    <row r="7" spans="1:7" ht="18" customHeight="1" x14ac:dyDescent="0.15">
      <c r="A7" s="50" t="s">
        <v>128</v>
      </c>
      <c r="B7" s="1">
        <v>40715903</v>
      </c>
      <c r="C7" s="1">
        <f>ROUND(B7/($B$30)*$C$30,0)</f>
        <v>5902164</v>
      </c>
    </row>
    <row r="8" spans="1:7" ht="18" customHeight="1" x14ac:dyDescent="0.15">
      <c r="A8" s="50" t="s">
        <v>129</v>
      </c>
      <c r="B8" s="1">
        <v>230000</v>
      </c>
      <c r="C8" s="1">
        <f>ROUND(B8/($B$30)*$C$30,0)</f>
        <v>33341</v>
      </c>
    </row>
    <row r="9" spans="1:7" ht="18" customHeight="1" x14ac:dyDescent="0.15">
      <c r="A9" s="50" t="s">
        <v>130</v>
      </c>
      <c r="B9" s="1">
        <v>12048669</v>
      </c>
      <c r="C9" s="1">
        <f>ROUND(B9/($B$30)*$C$30,0)</f>
        <v>1746571</v>
      </c>
    </row>
    <row r="10" spans="1:7" ht="18" customHeight="1" x14ac:dyDescent="0.15">
      <c r="A10" s="50" t="s">
        <v>131</v>
      </c>
      <c r="B10" s="1">
        <v>1284067</v>
      </c>
      <c r="C10" s="1">
        <f>ROUND(B10/($B$30)*$C$30,0)</f>
        <v>186138</v>
      </c>
    </row>
    <row r="11" spans="1:7" ht="18" customHeight="1" x14ac:dyDescent="0.15">
      <c r="A11" s="50" t="s">
        <v>132</v>
      </c>
      <c r="B11" s="1">
        <v>2769911</v>
      </c>
      <c r="C11" s="1">
        <f>ROUND(B11/($B$30)*$C$30,0)</f>
        <v>401525</v>
      </c>
    </row>
    <row r="12" spans="1:7" ht="18" customHeight="1" thickBot="1" x14ac:dyDescent="0.2">
      <c r="A12" s="51" t="s">
        <v>38</v>
      </c>
      <c r="B12" s="82">
        <f>SUM(B7:B11)</f>
        <v>57048550</v>
      </c>
      <c r="C12" s="82">
        <f>SUM(C7:C11)</f>
        <v>8269739</v>
      </c>
    </row>
    <row r="13" spans="1:7" ht="18" customHeight="1" thickTop="1" x14ac:dyDescent="0.15">
      <c r="A13" s="22" t="s">
        <v>198</v>
      </c>
      <c r="B13" s="1"/>
      <c r="C13" s="1"/>
    </row>
    <row r="14" spans="1:7" ht="18" hidden="1" customHeight="1" thickTop="1" x14ac:dyDescent="0.15">
      <c r="A14" s="50" t="s">
        <v>133</v>
      </c>
      <c r="B14" s="1">
        <v>0</v>
      </c>
      <c r="C14" s="1">
        <v>0</v>
      </c>
    </row>
    <row r="15" spans="1:7" ht="18" customHeight="1" x14ac:dyDescent="0.15">
      <c r="A15" s="50" t="s">
        <v>134</v>
      </c>
      <c r="B15" s="1">
        <v>26250</v>
      </c>
      <c r="C15" s="1">
        <f t="shared" ref="C15:C18" si="0">ROUND(B15/($B$30)*$C$30,0)</f>
        <v>3805</v>
      </c>
    </row>
    <row r="16" spans="1:7" ht="18" customHeight="1" x14ac:dyDescent="0.15">
      <c r="A16" s="50" t="s">
        <v>138</v>
      </c>
      <c r="B16" s="1">
        <v>1252680</v>
      </c>
      <c r="C16" s="1">
        <f t="shared" si="0"/>
        <v>181588</v>
      </c>
    </row>
    <row r="17" spans="1:7" ht="18" customHeight="1" x14ac:dyDescent="0.15">
      <c r="A17" s="50" t="s">
        <v>139</v>
      </c>
      <c r="B17" s="1">
        <v>2330640</v>
      </c>
      <c r="C17" s="1">
        <f t="shared" si="0"/>
        <v>337849</v>
      </c>
    </row>
    <row r="18" spans="1:7" ht="18" customHeight="1" x14ac:dyDescent="0.15">
      <c r="A18" s="50" t="s">
        <v>140</v>
      </c>
      <c r="B18" s="1">
        <v>48000</v>
      </c>
      <c r="C18" s="1">
        <f t="shared" si="0"/>
        <v>6958</v>
      </c>
    </row>
    <row r="19" spans="1:7" ht="18" customHeight="1" thickBot="1" x14ac:dyDescent="0.2">
      <c r="A19" s="51" t="s">
        <v>38</v>
      </c>
      <c r="B19" s="82">
        <f>SUM(B14:B18)</f>
        <v>3657570</v>
      </c>
      <c r="C19" s="82">
        <f>SUM(C15:C18)</f>
        <v>530200</v>
      </c>
    </row>
    <row r="20" spans="1:7" ht="18" customHeight="1" thickTop="1" x14ac:dyDescent="0.15">
      <c r="A20" s="22" t="s">
        <v>197</v>
      </c>
      <c r="B20" s="1"/>
      <c r="C20" s="1"/>
    </row>
    <row r="21" spans="1:7" ht="18" customHeight="1" x14ac:dyDescent="0.15">
      <c r="A21" s="50" t="s">
        <v>135</v>
      </c>
      <c r="B21" s="1">
        <v>167100</v>
      </c>
      <c r="C21" s="1">
        <f t="shared" ref="C21:C22" si="1">ROUND(B21/($B$30)*$C$30,0)</f>
        <v>24223</v>
      </c>
    </row>
    <row r="22" spans="1:7" ht="18" customHeight="1" x14ac:dyDescent="0.15">
      <c r="A22" s="50" t="s">
        <v>136</v>
      </c>
      <c r="B22" s="1">
        <v>258680</v>
      </c>
      <c r="C22" s="1">
        <f t="shared" si="1"/>
        <v>37498</v>
      </c>
    </row>
    <row r="23" spans="1:7" ht="18" customHeight="1" thickBot="1" x14ac:dyDescent="0.2">
      <c r="A23" s="51" t="s">
        <v>38</v>
      </c>
      <c r="B23" s="82">
        <f>SUM(B21:B22)</f>
        <v>425780</v>
      </c>
      <c r="C23" s="82">
        <f>SUM(C21:C22)</f>
        <v>61721</v>
      </c>
    </row>
    <row r="24" spans="1:7" ht="18" customHeight="1" thickTop="1" x14ac:dyDescent="0.15">
      <c r="A24" s="22" t="s">
        <v>39</v>
      </c>
      <c r="B24" s="1"/>
      <c r="C24" s="1"/>
    </row>
    <row r="25" spans="1:7" ht="18" customHeight="1" x14ac:dyDescent="0.15">
      <c r="A25" s="22" t="s">
        <v>194</v>
      </c>
      <c r="B25" s="83">
        <v>3565750</v>
      </c>
      <c r="C25" s="1">
        <f>ROUND(B25/($B$30)*$C$30,0)</f>
        <v>516890</v>
      </c>
      <c r="D25" s="52"/>
      <c r="E25" s="53"/>
      <c r="F25" s="53"/>
      <c r="G25" s="52"/>
    </row>
    <row r="26" spans="1:7" ht="18" customHeight="1" thickBot="1" x14ac:dyDescent="0.2">
      <c r="A26" s="51" t="s">
        <v>38</v>
      </c>
      <c r="B26" s="82">
        <f>SUM(B25:B25)</f>
        <v>3565750</v>
      </c>
      <c r="C26" s="82">
        <f>SUM(C25:C25)</f>
        <v>516890</v>
      </c>
      <c r="D26" s="52"/>
      <c r="E26" s="52"/>
      <c r="F26" s="53"/>
      <c r="G26" s="52"/>
    </row>
    <row r="27" spans="1:7" ht="18" customHeight="1" thickTop="1" x14ac:dyDescent="0.15">
      <c r="A27" s="22" t="s">
        <v>208</v>
      </c>
      <c r="B27" s="1"/>
      <c r="C27" s="1"/>
    </row>
    <row r="28" spans="1:7" ht="18" customHeight="1" x14ac:dyDescent="0.15">
      <c r="A28" s="50" t="s">
        <v>141</v>
      </c>
      <c r="B28" s="1">
        <v>115270201</v>
      </c>
      <c r="C28" s="1">
        <f>ROUND(B28/($B$30)*$C$30,0)</f>
        <v>16709531</v>
      </c>
      <c r="D28" s="52"/>
      <c r="E28" s="53"/>
      <c r="F28" s="53"/>
      <c r="G28" s="52"/>
    </row>
    <row r="29" spans="1:7" ht="18" customHeight="1" thickBot="1" x14ac:dyDescent="0.2">
      <c r="A29" s="51" t="s">
        <v>38</v>
      </c>
      <c r="B29" s="82">
        <f>SUM(B28)</f>
        <v>115270201</v>
      </c>
      <c r="C29" s="82">
        <f>SUM(C28)</f>
        <v>16709531</v>
      </c>
      <c r="D29" s="52"/>
      <c r="E29" s="52"/>
      <c r="F29" s="53"/>
      <c r="G29" s="52"/>
    </row>
    <row r="30" spans="1:7" ht="18" customHeight="1" thickTop="1" x14ac:dyDescent="0.15">
      <c r="A30" s="21" t="s">
        <v>9</v>
      </c>
      <c r="B30" s="84">
        <f>B12+B19+B23+B26+B29</f>
        <v>179967851</v>
      </c>
      <c r="C30" s="84">
        <v>26088081</v>
      </c>
    </row>
    <row r="31" spans="1:7" ht="3.6" customHeight="1" x14ac:dyDescent="0.15"/>
  </sheetData>
  <mergeCells count="1">
    <mergeCell ref="E5:G5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CFF"/>
  </sheetPr>
  <dimension ref="A1:C25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875" style="18" customWidth="1"/>
    <col min="2" max="3" width="19.875" style="18" customWidth="1"/>
    <col min="4" max="16384" width="8.875" style="18"/>
  </cols>
  <sheetData>
    <row r="1" spans="1:3" ht="21" x14ac:dyDescent="0.2">
      <c r="A1" s="17" t="s">
        <v>42</v>
      </c>
    </row>
    <row r="2" spans="1:3" ht="13.5" x14ac:dyDescent="0.15">
      <c r="A2" s="19" t="s">
        <v>147</v>
      </c>
    </row>
    <row r="3" spans="1:3" ht="13.5" customHeight="1" x14ac:dyDescent="0.15">
      <c r="A3" s="19" t="s">
        <v>228</v>
      </c>
    </row>
    <row r="4" spans="1:3" x14ac:dyDescent="0.15">
      <c r="C4" s="20" t="s">
        <v>111</v>
      </c>
    </row>
    <row r="5" spans="1:3" ht="22.5" customHeight="1" x14ac:dyDescent="0.15">
      <c r="A5" s="57" t="s">
        <v>36</v>
      </c>
      <c r="B5" s="57" t="s">
        <v>32</v>
      </c>
      <c r="C5" s="57" t="s">
        <v>40</v>
      </c>
    </row>
    <row r="6" spans="1:3" ht="18" customHeight="1" x14ac:dyDescent="0.15">
      <c r="A6" s="22" t="s">
        <v>196</v>
      </c>
      <c r="B6" s="1"/>
      <c r="C6" s="1"/>
    </row>
    <row r="7" spans="1:3" ht="18" customHeight="1" x14ac:dyDescent="0.15">
      <c r="A7" s="50" t="s">
        <v>128</v>
      </c>
      <c r="B7" s="1">
        <v>41897422</v>
      </c>
      <c r="C7" s="1">
        <f>ROUND(B7/$B$25*$C$25,0)</f>
        <v>6073436</v>
      </c>
    </row>
    <row r="8" spans="1:3" ht="18" customHeight="1" x14ac:dyDescent="0.15">
      <c r="A8" s="50" t="s">
        <v>129</v>
      </c>
      <c r="B8" s="1">
        <v>1084600</v>
      </c>
      <c r="C8" s="1">
        <f t="shared" ref="C8:C11" si="0">ROUND(B8/$B$25*$C$25,0)</f>
        <v>157223</v>
      </c>
    </row>
    <row r="9" spans="1:3" ht="18" customHeight="1" x14ac:dyDescent="0.15">
      <c r="A9" s="50" t="s">
        <v>130</v>
      </c>
      <c r="B9" s="1">
        <v>12060065</v>
      </c>
      <c r="C9" s="1">
        <f t="shared" si="0"/>
        <v>1748223</v>
      </c>
    </row>
    <row r="10" spans="1:3" ht="18" customHeight="1" x14ac:dyDescent="0.15">
      <c r="A10" s="50" t="s">
        <v>131</v>
      </c>
      <c r="B10" s="1">
        <v>1045377</v>
      </c>
      <c r="C10" s="1">
        <f t="shared" si="0"/>
        <v>151537</v>
      </c>
    </row>
    <row r="11" spans="1:3" ht="18" customHeight="1" x14ac:dyDescent="0.15">
      <c r="A11" s="50" t="s">
        <v>132</v>
      </c>
      <c r="B11" s="1">
        <v>2834180</v>
      </c>
      <c r="C11" s="1">
        <f t="shared" si="0"/>
        <v>410842</v>
      </c>
    </row>
    <row r="12" spans="1:3" ht="18" customHeight="1" thickBot="1" x14ac:dyDescent="0.2">
      <c r="A12" s="51" t="s">
        <v>38</v>
      </c>
      <c r="B12" s="82">
        <f>SUM(B7:B11)</f>
        <v>58921644</v>
      </c>
      <c r="C12" s="82">
        <f>SUM(C7:C11)</f>
        <v>8541261</v>
      </c>
    </row>
    <row r="13" spans="1:3" ht="18" customHeight="1" thickTop="1" x14ac:dyDescent="0.15">
      <c r="A13" s="22" t="s">
        <v>198</v>
      </c>
      <c r="B13" s="1"/>
      <c r="C13" s="1"/>
    </row>
    <row r="14" spans="1:3" ht="18" customHeight="1" x14ac:dyDescent="0.15">
      <c r="A14" s="50" t="s">
        <v>137</v>
      </c>
      <c r="B14" s="1">
        <v>118700</v>
      </c>
      <c r="C14" s="1">
        <f t="shared" ref="C14:C17" si="1">ROUND(B14/$B$25*$C$25,0)</f>
        <v>17207</v>
      </c>
    </row>
    <row r="15" spans="1:3" ht="18" customHeight="1" x14ac:dyDescent="0.15">
      <c r="A15" s="50" t="s">
        <v>229</v>
      </c>
      <c r="B15" s="1">
        <v>7450</v>
      </c>
      <c r="C15" s="1">
        <f t="shared" si="1"/>
        <v>1080</v>
      </c>
    </row>
    <row r="16" spans="1:3" ht="18" customHeight="1" x14ac:dyDescent="0.15">
      <c r="A16" s="50" t="s">
        <v>139</v>
      </c>
      <c r="B16" s="1">
        <v>408090</v>
      </c>
      <c r="C16" s="1">
        <f t="shared" si="1"/>
        <v>59157</v>
      </c>
    </row>
    <row r="17" spans="1:3" ht="18" customHeight="1" x14ac:dyDescent="0.15">
      <c r="A17" s="50" t="s">
        <v>212</v>
      </c>
      <c r="B17" s="1">
        <v>139750</v>
      </c>
      <c r="C17" s="1">
        <f t="shared" si="1"/>
        <v>20258</v>
      </c>
    </row>
    <row r="18" spans="1:3" ht="18" customHeight="1" thickBot="1" x14ac:dyDescent="0.2">
      <c r="A18" s="51" t="s">
        <v>38</v>
      </c>
      <c r="B18" s="82">
        <f>SUM(B14:B17)</f>
        <v>673990</v>
      </c>
      <c r="C18" s="82">
        <f>SUM(C14:C17)</f>
        <v>97702</v>
      </c>
    </row>
    <row r="19" spans="1:3" ht="18" customHeight="1" thickTop="1" x14ac:dyDescent="0.15">
      <c r="A19" s="22" t="s">
        <v>199</v>
      </c>
      <c r="B19" s="1"/>
      <c r="C19" s="1"/>
    </row>
    <row r="20" spans="1:3" ht="18" customHeight="1" x14ac:dyDescent="0.15">
      <c r="A20" s="50" t="s">
        <v>136</v>
      </c>
      <c r="B20" s="1">
        <v>301000</v>
      </c>
      <c r="C20" s="1">
        <f>ROUND(B20/$B$25*$C$25,0)</f>
        <v>43633</v>
      </c>
    </row>
    <row r="21" spans="1:3" ht="18" customHeight="1" thickBot="1" x14ac:dyDescent="0.2">
      <c r="A21" s="51" t="s">
        <v>38</v>
      </c>
      <c r="B21" s="82">
        <f>SUM(B20)</f>
        <v>301000</v>
      </c>
      <c r="C21" s="82">
        <f>SUM(C20)</f>
        <v>43633</v>
      </c>
    </row>
    <row r="22" spans="1:3" ht="18" customHeight="1" thickTop="1" x14ac:dyDescent="0.15">
      <c r="A22" s="22" t="s">
        <v>215</v>
      </c>
      <c r="B22" s="1"/>
      <c r="C22" s="1"/>
    </row>
    <row r="23" spans="1:3" ht="18" customHeight="1" x14ac:dyDescent="0.15">
      <c r="A23" s="50" t="s">
        <v>216</v>
      </c>
      <c r="B23" s="1">
        <v>6152401</v>
      </c>
      <c r="C23" s="1">
        <f>ROUND(B23/$B$25*$C$25,0)</f>
        <v>891850</v>
      </c>
    </row>
    <row r="24" spans="1:3" ht="18" customHeight="1" thickBot="1" x14ac:dyDescent="0.2">
      <c r="A24" s="51" t="s">
        <v>38</v>
      </c>
      <c r="B24" s="82">
        <f>SUM(B23:B23)</f>
        <v>6152401</v>
      </c>
      <c r="C24" s="82">
        <f>SUM(C23:C23)</f>
        <v>891850</v>
      </c>
    </row>
    <row r="25" spans="1:3" ht="18" customHeight="1" thickTop="1" x14ac:dyDescent="0.15">
      <c r="A25" s="21" t="s">
        <v>9</v>
      </c>
      <c r="B25" s="84">
        <f>B12+B18+B21+B24</f>
        <v>66049035</v>
      </c>
      <c r="C25" s="84">
        <v>9574446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95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</sheetPr>
  <dimension ref="A1:F12"/>
  <sheetViews>
    <sheetView view="pageBreakPreview" zoomScaleNormal="115" zoomScaleSheetLayoutView="100" workbookViewId="0"/>
  </sheetViews>
  <sheetFormatPr defaultColWidth="8.875" defaultRowHeight="11.25" x14ac:dyDescent="0.15"/>
  <cols>
    <col min="1" max="1" width="26.625" style="6" customWidth="1"/>
    <col min="2" max="6" width="20.875" style="6" customWidth="1"/>
    <col min="7" max="16384" width="8.875" style="6"/>
  </cols>
  <sheetData>
    <row r="1" spans="1:6" ht="21" x14ac:dyDescent="0.2">
      <c r="A1" s="7" t="s">
        <v>92</v>
      </c>
    </row>
    <row r="2" spans="1:6" ht="13.5" x14ac:dyDescent="0.15">
      <c r="A2" s="8" t="s">
        <v>147</v>
      </c>
    </row>
    <row r="3" spans="1:6" ht="13.5" x14ac:dyDescent="0.15">
      <c r="A3" s="8" t="s">
        <v>228</v>
      </c>
    </row>
    <row r="4" spans="1:6" x14ac:dyDescent="0.15">
      <c r="F4" s="10" t="s">
        <v>111</v>
      </c>
    </row>
    <row r="5" spans="1:6" ht="22.5" customHeight="1" x14ac:dyDescent="0.15">
      <c r="A5" s="87" t="s">
        <v>91</v>
      </c>
      <c r="B5" s="87" t="s">
        <v>90</v>
      </c>
      <c r="C5" s="87" t="s">
        <v>89</v>
      </c>
      <c r="D5" s="87" t="s">
        <v>88</v>
      </c>
      <c r="E5" s="87"/>
      <c r="F5" s="87" t="s">
        <v>87</v>
      </c>
    </row>
    <row r="6" spans="1:6" ht="22.5" customHeight="1" x14ac:dyDescent="0.15">
      <c r="A6" s="87"/>
      <c r="B6" s="87"/>
      <c r="C6" s="87"/>
      <c r="D6" s="55" t="s">
        <v>86</v>
      </c>
      <c r="E6" s="55" t="s">
        <v>25</v>
      </c>
      <c r="F6" s="87"/>
    </row>
    <row r="7" spans="1:6" ht="18" customHeight="1" x14ac:dyDescent="0.15">
      <c r="A7" s="5" t="s">
        <v>202</v>
      </c>
      <c r="B7" s="3">
        <v>35960234</v>
      </c>
      <c r="C7" s="3">
        <v>28926715</v>
      </c>
      <c r="D7" s="3">
        <v>20447192</v>
      </c>
      <c r="E7" s="3">
        <v>8777230</v>
      </c>
      <c r="F7" s="3">
        <f>B7+C7-D7-E7</f>
        <v>35662527</v>
      </c>
    </row>
    <row r="8" spans="1:6" ht="18" customHeight="1" x14ac:dyDescent="0.15">
      <c r="A8" s="5" t="s">
        <v>142</v>
      </c>
      <c r="B8" s="3" t="s">
        <v>200</v>
      </c>
      <c r="C8" s="3" t="s">
        <v>108</v>
      </c>
      <c r="D8" s="3" t="s">
        <v>108</v>
      </c>
      <c r="E8" s="3" t="s">
        <v>108</v>
      </c>
      <c r="F8" s="3" t="s">
        <v>108</v>
      </c>
    </row>
    <row r="9" spans="1:6" ht="18" customHeight="1" x14ac:dyDescent="0.15">
      <c r="A9" s="5" t="s">
        <v>143</v>
      </c>
      <c r="B9" s="3">
        <v>4259135000</v>
      </c>
      <c r="C9" s="3" t="s">
        <v>108</v>
      </c>
      <c r="D9" s="3" t="s">
        <v>108</v>
      </c>
      <c r="E9" s="3">
        <v>92499000</v>
      </c>
      <c r="F9" s="3">
        <f>B9+SUM(C9)-SUM(D9,E9)</f>
        <v>4166636000</v>
      </c>
    </row>
    <row r="10" spans="1:6" ht="18" customHeight="1" x14ac:dyDescent="0.15">
      <c r="A10" s="5" t="s">
        <v>144</v>
      </c>
      <c r="B10" s="3">
        <v>29749000</v>
      </c>
      <c r="C10" s="3" t="s">
        <v>108</v>
      </c>
      <c r="D10" s="3" t="s">
        <v>108</v>
      </c>
      <c r="E10" s="3">
        <v>3500000</v>
      </c>
      <c r="F10" s="3">
        <f>B10+SUM(C10)-SUM(D10,E10)</f>
        <v>26249000</v>
      </c>
    </row>
    <row r="11" spans="1:6" ht="18" customHeight="1" x14ac:dyDescent="0.15">
      <c r="A11" s="5" t="s">
        <v>145</v>
      </c>
      <c r="B11" s="3">
        <v>303709459</v>
      </c>
      <c r="C11" s="3">
        <v>299339464</v>
      </c>
      <c r="D11" s="3">
        <v>303709459.33333302</v>
      </c>
      <c r="E11" s="3" t="s">
        <v>108</v>
      </c>
      <c r="F11" s="3">
        <f>B11+SUM(C11)-SUM(D11,E11)</f>
        <v>299339463.66666698</v>
      </c>
    </row>
    <row r="12" spans="1:6" ht="18" customHeight="1" x14ac:dyDescent="0.15">
      <c r="A12" s="11" t="s">
        <v>9</v>
      </c>
      <c r="B12" s="23">
        <f t="shared" ref="B12:E12" si="0">SUM(B7:B11)</f>
        <v>4628553693</v>
      </c>
      <c r="C12" s="23">
        <f t="shared" si="0"/>
        <v>328266179</v>
      </c>
      <c r="D12" s="23">
        <f t="shared" si="0"/>
        <v>324156651.33333302</v>
      </c>
      <c r="E12" s="23">
        <f t="shared" si="0"/>
        <v>104776230</v>
      </c>
      <c r="F12" s="23">
        <f>SUM(F7:F11)</f>
        <v>4527886990.666667</v>
      </c>
    </row>
  </sheetData>
  <mergeCells count="5">
    <mergeCell ref="A5:A6"/>
    <mergeCell ref="B5:B6"/>
    <mergeCell ref="C5:C6"/>
    <mergeCell ref="F5:F6"/>
    <mergeCell ref="D5:E5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M20"/>
  <sheetViews>
    <sheetView view="pageBreakPreview" zoomScale="115" zoomScaleNormal="100" zoomScaleSheetLayoutView="115" workbookViewId="0"/>
  </sheetViews>
  <sheetFormatPr defaultColWidth="8.875" defaultRowHeight="11.25" x14ac:dyDescent="0.15"/>
  <cols>
    <col min="1" max="1" width="20.875" style="41" customWidth="1"/>
    <col min="2" max="2" width="14.875" style="41" customWidth="1"/>
    <col min="3" max="3" width="16.875" style="41" customWidth="1"/>
    <col min="4" max="11" width="14.875" style="41" customWidth="1"/>
    <col min="12" max="12" width="12.875" style="41" customWidth="1"/>
    <col min="13" max="13" width="8.625" style="41" customWidth="1"/>
    <col min="14" max="16384" width="8.875" style="41"/>
  </cols>
  <sheetData>
    <row r="1" spans="1:13" ht="21" x14ac:dyDescent="0.2">
      <c r="A1" s="40" t="s">
        <v>64</v>
      </c>
    </row>
    <row r="2" spans="1:13" ht="13.5" x14ac:dyDescent="0.15">
      <c r="A2" s="42" t="s">
        <v>165</v>
      </c>
    </row>
    <row r="3" spans="1:13" ht="13.5" x14ac:dyDescent="0.15">
      <c r="A3" s="43" t="s">
        <v>228</v>
      </c>
    </row>
    <row r="4" spans="1:13" ht="13.5" x14ac:dyDescent="0.15">
      <c r="K4" s="44" t="s">
        <v>253</v>
      </c>
    </row>
    <row r="5" spans="1:13" ht="22.5" customHeight="1" x14ac:dyDescent="0.15">
      <c r="A5" s="91" t="s">
        <v>29</v>
      </c>
      <c r="B5" s="90" t="s">
        <v>63</v>
      </c>
      <c r="C5" s="60"/>
      <c r="D5" s="91" t="s">
        <v>62</v>
      </c>
      <c r="E5" s="92" t="s">
        <v>61</v>
      </c>
      <c r="F5" s="91" t="s">
        <v>60</v>
      </c>
      <c r="G5" s="92" t="s">
        <v>59</v>
      </c>
      <c r="H5" s="90" t="s">
        <v>58</v>
      </c>
      <c r="I5" s="61"/>
      <c r="J5" s="62"/>
      <c r="K5" s="91" t="s">
        <v>25</v>
      </c>
    </row>
    <row r="6" spans="1:13" ht="22.5" customHeight="1" x14ac:dyDescent="0.15">
      <c r="A6" s="91"/>
      <c r="B6" s="91"/>
      <c r="C6" s="63" t="s">
        <v>57</v>
      </c>
      <c r="D6" s="91"/>
      <c r="E6" s="91"/>
      <c r="F6" s="91"/>
      <c r="G6" s="91"/>
      <c r="H6" s="91"/>
      <c r="I6" s="59" t="s">
        <v>56</v>
      </c>
      <c r="J6" s="59" t="s">
        <v>55</v>
      </c>
      <c r="K6" s="91"/>
      <c r="L6" s="41" t="s">
        <v>254</v>
      </c>
      <c r="M6" s="41" t="s">
        <v>255</v>
      </c>
    </row>
    <row r="7" spans="1:13" ht="18" customHeight="1" x14ac:dyDescent="0.15">
      <c r="A7" s="46" t="s">
        <v>54</v>
      </c>
      <c r="B7" s="32"/>
      <c r="C7" s="48"/>
      <c r="D7" s="49"/>
      <c r="E7" s="47"/>
      <c r="F7" s="47"/>
      <c r="G7" s="47"/>
      <c r="H7" s="47"/>
      <c r="I7" s="47"/>
      <c r="J7" s="47"/>
      <c r="K7" s="47"/>
    </row>
    <row r="8" spans="1:13" ht="18" customHeight="1" x14ac:dyDescent="0.15">
      <c r="A8" s="46" t="s">
        <v>53</v>
      </c>
      <c r="B8" s="30">
        <v>491015002.64972609</v>
      </c>
      <c r="C8" s="48">
        <v>44576219</v>
      </c>
      <c r="D8" s="81">
        <v>345657002.64972609</v>
      </c>
      <c r="E8" s="86">
        <v>75501000</v>
      </c>
      <c r="F8" s="47">
        <v>18381000</v>
      </c>
      <c r="G8" s="47">
        <v>6786000</v>
      </c>
      <c r="H8" s="47" t="s">
        <v>200</v>
      </c>
      <c r="I8" s="47" t="s">
        <v>200</v>
      </c>
      <c r="J8" s="47" t="s">
        <v>200</v>
      </c>
      <c r="K8" s="47">
        <v>44690000</v>
      </c>
      <c r="L8" s="41" t="s">
        <v>244</v>
      </c>
      <c r="M8" s="41">
        <v>0</v>
      </c>
    </row>
    <row r="9" spans="1:13" ht="18" customHeight="1" x14ac:dyDescent="0.15">
      <c r="A9" s="46" t="s">
        <v>52</v>
      </c>
      <c r="B9" s="30">
        <v>10753000</v>
      </c>
      <c r="C9" s="48">
        <v>976198</v>
      </c>
      <c r="D9" s="81">
        <v>10753000</v>
      </c>
      <c r="E9" s="47" t="s">
        <v>200</v>
      </c>
      <c r="F9" s="47" t="s">
        <v>200</v>
      </c>
      <c r="G9" s="47" t="s">
        <v>200</v>
      </c>
      <c r="H9" s="47" t="s">
        <v>200</v>
      </c>
      <c r="I9" s="47" t="s">
        <v>200</v>
      </c>
      <c r="J9" s="47" t="s">
        <v>200</v>
      </c>
      <c r="K9" s="47" t="s">
        <v>200</v>
      </c>
      <c r="L9" s="41" t="s">
        <v>245</v>
      </c>
      <c r="M9" s="41">
        <v>0</v>
      </c>
    </row>
    <row r="10" spans="1:13" ht="18" customHeight="1" x14ac:dyDescent="0.15">
      <c r="A10" s="46" t="s">
        <v>51</v>
      </c>
      <c r="B10" s="30" t="s">
        <v>200</v>
      </c>
      <c r="C10" s="48" t="s">
        <v>200</v>
      </c>
      <c r="D10" s="81" t="s">
        <v>200</v>
      </c>
      <c r="E10" s="47" t="s">
        <v>200</v>
      </c>
      <c r="F10" s="47" t="s">
        <v>200</v>
      </c>
      <c r="G10" s="47" t="s">
        <v>200</v>
      </c>
      <c r="H10" s="47" t="s">
        <v>200</v>
      </c>
      <c r="I10" s="47" t="s">
        <v>200</v>
      </c>
      <c r="J10" s="47" t="s">
        <v>200</v>
      </c>
      <c r="K10" s="47" t="s">
        <v>200</v>
      </c>
      <c r="L10" s="41" t="s">
        <v>246</v>
      </c>
      <c r="M10" s="41">
        <v>0</v>
      </c>
    </row>
    <row r="11" spans="1:13" ht="18" customHeight="1" x14ac:dyDescent="0.15">
      <c r="A11" s="46" t="s">
        <v>50</v>
      </c>
      <c r="B11" s="30">
        <v>1730781011.0035145</v>
      </c>
      <c r="C11" s="48">
        <v>157126826</v>
      </c>
      <c r="D11" s="81">
        <v>1127152011.0035145</v>
      </c>
      <c r="E11" s="47">
        <v>313533000</v>
      </c>
      <c r="F11" s="47">
        <v>76331000</v>
      </c>
      <c r="G11" s="47">
        <v>28179000</v>
      </c>
      <c r="H11" s="47" t="s">
        <v>200</v>
      </c>
      <c r="I11" s="47" t="s">
        <v>200</v>
      </c>
      <c r="J11" s="47" t="s">
        <v>200</v>
      </c>
      <c r="K11" s="47">
        <v>185586000</v>
      </c>
      <c r="L11" s="41" t="s">
        <v>247</v>
      </c>
      <c r="M11" s="41">
        <v>0</v>
      </c>
    </row>
    <row r="12" spans="1:13" ht="18" customHeight="1" x14ac:dyDescent="0.15">
      <c r="A12" s="46" t="s">
        <v>49</v>
      </c>
      <c r="B12" s="30">
        <v>5453607099.1661053</v>
      </c>
      <c r="C12" s="48">
        <v>495099385</v>
      </c>
      <c r="D12" s="81">
        <v>13579099.166105431</v>
      </c>
      <c r="E12" s="47">
        <v>2825626000</v>
      </c>
      <c r="F12" s="47">
        <v>687910000</v>
      </c>
      <c r="G12" s="47">
        <v>253951000</v>
      </c>
      <c r="H12" s="47" t="s">
        <v>200</v>
      </c>
      <c r="I12" s="47" t="s">
        <v>200</v>
      </c>
      <c r="J12" s="47" t="s">
        <v>200</v>
      </c>
      <c r="K12" s="47">
        <v>1672541000</v>
      </c>
      <c r="L12" s="41" t="s">
        <v>248</v>
      </c>
      <c r="M12" s="41">
        <v>0</v>
      </c>
    </row>
    <row r="13" spans="1:13" ht="18" customHeight="1" x14ac:dyDescent="0.15">
      <c r="A13" s="46" t="s">
        <v>44</v>
      </c>
      <c r="B13" s="30">
        <v>17822000</v>
      </c>
      <c r="C13" s="48">
        <v>1617949</v>
      </c>
      <c r="D13" s="81">
        <v>17822000</v>
      </c>
      <c r="E13" s="47" t="s">
        <v>200</v>
      </c>
      <c r="F13" s="47" t="s">
        <v>200</v>
      </c>
      <c r="G13" s="47" t="s">
        <v>200</v>
      </c>
      <c r="H13" s="47" t="s">
        <v>200</v>
      </c>
      <c r="I13" s="47" t="s">
        <v>200</v>
      </c>
      <c r="J13" s="47" t="s">
        <v>200</v>
      </c>
      <c r="K13" s="47" t="s">
        <v>200</v>
      </c>
      <c r="L13" s="41" t="s">
        <v>249</v>
      </c>
      <c r="M13" s="41">
        <v>0</v>
      </c>
    </row>
    <row r="14" spans="1:13" ht="18" customHeight="1" x14ac:dyDescent="0.15">
      <c r="A14" s="46" t="s">
        <v>48</v>
      </c>
      <c r="B14" s="32"/>
      <c r="C14" s="48" t="s">
        <v>200</v>
      </c>
      <c r="D14" s="49" t="s">
        <v>200</v>
      </c>
      <c r="E14" s="47"/>
      <c r="F14" s="47"/>
      <c r="G14" s="47"/>
      <c r="H14" s="47"/>
      <c r="I14" s="47"/>
      <c r="J14" s="47"/>
      <c r="K14" s="47" t="s">
        <v>200</v>
      </c>
      <c r="M14" s="41">
        <v>0</v>
      </c>
    </row>
    <row r="15" spans="1:13" ht="18" customHeight="1" x14ac:dyDescent="0.15">
      <c r="A15" s="46" t="s">
        <v>47</v>
      </c>
      <c r="B15" s="30">
        <v>11901233100.932491</v>
      </c>
      <c r="C15" s="48">
        <v>1080439344</v>
      </c>
      <c r="D15" s="81">
        <v>6364303100.9324923</v>
      </c>
      <c r="E15" s="47">
        <v>2875958000</v>
      </c>
      <c r="F15" s="47">
        <v>700164000</v>
      </c>
      <c r="G15" s="47">
        <v>258475000</v>
      </c>
      <c r="H15" s="47" t="s">
        <v>200</v>
      </c>
      <c r="I15" s="47" t="s">
        <v>200</v>
      </c>
      <c r="J15" s="47" t="s">
        <v>200</v>
      </c>
      <c r="K15" s="47">
        <v>1702333000</v>
      </c>
      <c r="L15" s="41" t="s">
        <v>243</v>
      </c>
      <c r="M15" s="41">
        <v>0</v>
      </c>
    </row>
    <row r="16" spans="1:13" ht="18" customHeight="1" x14ac:dyDescent="0.15">
      <c r="A16" s="46" t="s">
        <v>46</v>
      </c>
      <c r="B16" s="30">
        <v>67520000</v>
      </c>
      <c r="C16" s="48">
        <v>6129724</v>
      </c>
      <c r="D16" s="81">
        <v>67520000</v>
      </c>
      <c r="E16" s="47" t="s">
        <v>200</v>
      </c>
      <c r="F16" s="47" t="s">
        <v>200</v>
      </c>
      <c r="G16" s="47" t="s">
        <v>200</v>
      </c>
      <c r="H16" s="47" t="s">
        <v>200</v>
      </c>
      <c r="I16" s="47" t="s">
        <v>200</v>
      </c>
      <c r="J16" s="47" t="s">
        <v>200</v>
      </c>
      <c r="K16" s="47" t="s">
        <v>200</v>
      </c>
      <c r="L16" s="41" t="s">
        <v>250</v>
      </c>
      <c r="M16" s="41">
        <v>0</v>
      </c>
    </row>
    <row r="17" spans="1:13" ht="18" customHeight="1" x14ac:dyDescent="0.15">
      <c r="A17" s="46" t="s">
        <v>45</v>
      </c>
      <c r="B17" s="30" t="s">
        <v>200</v>
      </c>
      <c r="C17" s="48" t="s">
        <v>200</v>
      </c>
      <c r="D17" s="81" t="s">
        <v>200</v>
      </c>
      <c r="E17" s="47" t="s">
        <v>200</v>
      </c>
      <c r="F17" s="47" t="s">
        <v>200</v>
      </c>
      <c r="G17" s="47" t="s">
        <v>200</v>
      </c>
      <c r="H17" s="47" t="s">
        <v>200</v>
      </c>
      <c r="I17" s="47" t="s">
        <v>200</v>
      </c>
      <c r="J17" s="47" t="s">
        <v>200</v>
      </c>
      <c r="K17" s="47" t="s">
        <v>200</v>
      </c>
      <c r="L17" s="41" t="s">
        <v>251</v>
      </c>
      <c r="M17" s="41">
        <v>0</v>
      </c>
    </row>
    <row r="18" spans="1:13" ht="18" customHeight="1" x14ac:dyDescent="0.15">
      <c r="A18" s="46" t="s">
        <v>44</v>
      </c>
      <c r="B18" s="30">
        <v>1264836022.2481618</v>
      </c>
      <c r="C18" s="48">
        <v>114826739</v>
      </c>
      <c r="D18" s="81">
        <v>44353022.248161733</v>
      </c>
      <c r="E18" s="47">
        <v>633936000</v>
      </c>
      <c r="F18" s="47">
        <v>154334000</v>
      </c>
      <c r="G18" s="47">
        <v>56974000</v>
      </c>
      <c r="H18" s="47" t="s">
        <v>200</v>
      </c>
      <c r="I18" s="47" t="s">
        <v>200</v>
      </c>
      <c r="J18" s="47" t="s">
        <v>200</v>
      </c>
      <c r="K18" s="47">
        <v>375239000</v>
      </c>
      <c r="L18" s="41" t="s">
        <v>252</v>
      </c>
      <c r="M18" s="41">
        <v>0</v>
      </c>
    </row>
    <row r="19" spans="1:13" ht="18" customHeight="1" x14ac:dyDescent="0.15">
      <c r="A19" s="45" t="s">
        <v>43</v>
      </c>
      <c r="B19" s="30">
        <v>20937567236</v>
      </c>
      <c r="C19" s="48">
        <v>1900792384</v>
      </c>
      <c r="D19" s="47">
        <v>7991139236</v>
      </c>
      <c r="E19" s="47">
        <v>6724554000</v>
      </c>
      <c r="F19" s="47">
        <v>1637120000</v>
      </c>
      <c r="G19" s="47">
        <v>604365000</v>
      </c>
      <c r="H19" s="47" t="s">
        <v>200</v>
      </c>
      <c r="I19" s="47" t="s">
        <v>200</v>
      </c>
      <c r="J19" s="47" t="s">
        <v>200</v>
      </c>
      <c r="K19" s="47">
        <v>3980389000</v>
      </c>
    </row>
    <row r="20" spans="1:13" x14ac:dyDescent="0.15">
      <c r="A20" s="85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9370078740157483" right="0.39370078740157483" top="0.39370078740157483" bottom="0.39370078740157483" header="0.19685039370078741" footer="0.19685039370078741"/>
  <pageSetup paperSize="9" scale="82" fitToHeight="0" orientation="landscape" cellComments="asDisplayed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P35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22.875" style="2" customWidth="1"/>
    <col min="2" max="9" width="12.875" style="2" customWidth="1"/>
    <col min="10" max="10" width="10.125" style="2" customWidth="1"/>
    <col min="11" max="16" width="9" style="2" customWidth="1"/>
    <col min="17" max="16384" width="8.875" style="2"/>
  </cols>
  <sheetData>
    <row r="1" spans="1:16" ht="21" x14ac:dyDescent="0.2">
      <c r="A1" s="34" t="s">
        <v>72</v>
      </c>
    </row>
    <row r="2" spans="1:16" ht="13.5" x14ac:dyDescent="0.15">
      <c r="A2" s="35" t="s">
        <v>147</v>
      </c>
    </row>
    <row r="3" spans="1:16" ht="13.5" x14ac:dyDescent="0.15">
      <c r="A3" s="19" t="s">
        <v>228</v>
      </c>
    </row>
    <row r="4" spans="1:16" x14ac:dyDescent="0.15">
      <c r="H4" s="20"/>
      <c r="I4" s="20" t="s">
        <v>111</v>
      </c>
    </row>
    <row r="5" spans="1:16" ht="37.5" customHeight="1" x14ac:dyDescent="0.15">
      <c r="A5" s="64" t="s">
        <v>63</v>
      </c>
      <c r="B5" s="65" t="s">
        <v>71</v>
      </c>
      <c r="C5" s="66" t="s">
        <v>70</v>
      </c>
      <c r="D5" s="66" t="s">
        <v>69</v>
      </c>
      <c r="E5" s="66" t="s">
        <v>68</v>
      </c>
      <c r="F5" s="66" t="s">
        <v>67</v>
      </c>
      <c r="G5" s="66" t="s">
        <v>66</v>
      </c>
      <c r="H5" s="65" t="s">
        <v>65</v>
      </c>
      <c r="I5" s="66" t="s">
        <v>217</v>
      </c>
    </row>
    <row r="6" spans="1:16" ht="18" customHeight="1" x14ac:dyDescent="0.15">
      <c r="A6" s="38">
        <f>SUM(B6:H6)</f>
        <v>20937567236</v>
      </c>
      <c r="B6" s="37">
        <v>19866348618</v>
      </c>
      <c r="C6" s="37">
        <v>1059853898</v>
      </c>
      <c r="D6" s="37">
        <v>11364720</v>
      </c>
      <c r="E6" s="47" t="s">
        <v>200</v>
      </c>
      <c r="F6" s="47" t="s">
        <v>200</v>
      </c>
      <c r="G6" s="47" t="s">
        <v>200</v>
      </c>
      <c r="H6" s="47" t="s">
        <v>200</v>
      </c>
      <c r="I6" s="73">
        <v>0.441</v>
      </c>
    </row>
    <row r="11" spans="1:16" ht="12" x14ac:dyDescent="0.1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2" x14ac:dyDescent="0.1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12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2" x14ac:dyDescent="0.1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12" x14ac:dyDescent="0.1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ht="12" x14ac:dyDescent="0.1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ht="12" x14ac:dyDescent="0.1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2:16" ht="12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6" ht="12" x14ac:dyDescent="0.1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6" ht="12" x14ac:dyDescent="0.1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2:16" ht="12" x14ac:dyDescent="0.1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2:16" ht="12" x14ac:dyDescent="0.1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2:16" ht="12" x14ac:dyDescent="0.1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2:16" ht="12" x14ac:dyDescent="0.1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2:16" ht="12" x14ac:dyDescent="0.1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2:16" ht="12" x14ac:dyDescent="0.1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2:16" ht="12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2:16" ht="12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2:16" ht="12" x14ac:dyDescent="0.1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2:16" ht="12" x14ac:dyDescent="0.1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2:16" ht="12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2:16" ht="12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2:16" ht="12" x14ac:dyDescent="0.1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2:16" ht="12" x14ac:dyDescent="0.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2:16" ht="12" x14ac:dyDescent="0.1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6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21.125" style="2" customWidth="1"/>
    <col min="2" max="10" width="12.875" style="2" customWidth="1"/>
    <col min="11" max="12" width="8.875" style="2"/>
    <col min="13" max="13" width="11.375" style="2" bestFit="1" customWidth="1"/>
    <col min="14" max="14" width="8.875" style="2"/>
    <col min="15" max="15" width="10" style="2" bestFit="1" customWidth="1"/>
    <col min="16" max="17" width="9.125" style="2" bestFit="1" customWidth="1"/>
    <col min="18" max="16384" width="8.875" style="2"/>
  </cols>
  <sheetData>
    <row r="1" spans="1:10" ht="21" x14ac:dyDescent="0.2">
      <c r="A1" s="34" t="s">
        <v>82</v>
      </c>
    </row>
    <row r="2" spans="1:10" ht="13.5" x14ac:dyDescent="0.15">
      <c r="A2" s="35" t="s">
        <v>147</v>
      </c>
    </row>
    <row r="3" spans="1:10" ht="13.5" x14ac:dyDescent="0.15">
      <c r="A3" s="19" t="s">
        <v>228</v>
      </c>
    </row>
    <row r="4" spans="1:10" x14ac:dyDescent="0.15">
      <c r="J4" s="20" t="s">
        <v>111</v>
      </c>
    </row>
    <row r="5" spans="1:10" ht="25.35" customHeight="1" x14ac:dyDescent="0.15">
      <c r="A5" s="64" t="s">
        <v>63</v>
      </c>
      <c r="B5" s="65" t="s">
        <v>81</v>
      </c>
      <c r="C5" s="66" t="s">
        <v>80</v>
      </c>
      <c r="D5" s="66" t="s">
        <v>79</v>
      </c>
      <c r="E5" s="66" t="s">
        <v>78</v>
      </c>
      <c r="F5" s="66" t="s">
        <v>77</v>
      </c>
      <c r="G5" s="66" t="s">
        <v>76</v>
      </c>
      <c r="H5" s="66" t="s">
        <v>75</v>
      </c>
      <c r="I5" s="66" t="s">
        <v>74</v>
      </c>
      <c r="J5" s="65" t="s">
        <v>73</v>
      </c>
    </row>
    <row r="6" spans="1:10" ht="21.6" customHeight="1" x14ac:dyDescent="0.15">
      <c r="A6" s="38">
        <v>20937567236</v>
      </c>
      <c r="B6" s="37">
        <v>1900792384</v>
      </c>
      <c r="C6" s="37">
        <v>1954563965</v>
      </c>
      <c r="D6" s="37">
        <v>1820715712</v>
      </c>
      <c r="E6" s="37">
        <v>1780364610</v>
      </c>
      <c r="F6" s="37">
        <v>1694882421</v>
      </c>
      <c r="G6" s="37">
        <v>6684256000</v>
      </c>
      <c r="H6" s="37">
        <f>$A$6-SUM($B$6:$G$6)</f>
        <v>5101992144</v>
      </c>
      <c r="I6" s="47" t="s">
        <v>200</v>
      </c>
      <c r="J6" s="47" t="s">
        <v>200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〇投資及び出資金の明細</vt:lpstr>
      <vt:lpstr>〇基金の明細</vt:lpstr>
      <vt:lpstr>〇貸付金の明細</vt:lpstr>
      <vt:lpstr>〇長期延滞債権の明細</vt:lpstr>
      <vt:lpstr>〇未収金の明細</vt:lpstr>
      <vt:lpstr>〇引当金の明細</vt:lpstr>
      <vt:lpstr>〇附属明細書_地方債等（借入先別）の明細</vt:lpstr>
      <vt:lpstr>〇地方債等（利率別）の明細</vt:lpstr>
      <vt:lpstr>〇地方債等（返済期間別）の明細</vt:lpstr>
      <vt:lpstr>〇特定の契約情報が付された地方債等の概要</vt:lpstr>
      <vt:lpstr>〇補助金等の明細</vt:lpstr>
      <vt:lpstr>〇財源情報の明細</vt:lpstr>
      <vt:lpstr>〇財源の明細</vt:lpstr>
      <vt:lpstr>〇資金の明細</vt:lpstr>
      <vt:lpstr>〇有形固定資産の明細</vt:lpstr>
      <vt:lpstr>〇有形固定資産に係る行政目的別の明細</vt:lpstr>
      <vt:lpstr>〇財源の明細!Print_Area</vt:lpstr>
      <vt:lpstr>〇貸付金の明細!Print_Area</vt:lpstr>
      <vt:lpstr>'〇地方債等（返済期間別）の明細'!Print_Area</vt:lpstr>
      <vt:lpstr>'〇地方債等（利率別）の明細'!Print_Area</vt:lpstr>
      <vt:lpstr>〇長期延滞債権の明細!Print_Area</vt:lpstr>
      <vt:lpstr>〇投資及び出資金の明細!Print_Area</vt:lpstr>
      <vt:lpstr>'〇附属明細書_地方債等（借入先別）の明細'!Print_Area</vt:lpstr>
      <vt:lpstr>〇補助金等の明細!Print_Area</vt:lpstr>
      <vt:lpstr>〇未収金の明細!Print_Area</vt:lpstr>
      <vt:lpstr>〇有形固定資産に係る行政目的別の明細!Print_Titles</vt:lpstr>
      <vt:lpstr>〇有形固定資産の明細!Print_Titles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2024-03-05T00:42:26Z</dcterms:modified>
</cp:coreProperties>
</file>